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utes01\Dropbox\DHTKD1 and AASS\SUGCT\SUGCT Manuscript\"/>
    </mc:Choice>
  </mc:AlternateContent>
  <bookViews>
    <workbookView xWindow="0" yWindow="0" windowWidth="20730" windowHeight="11760"/>
  </bookViews>
  <sheets>
    <sheet name="Table S1" sheetId="1" r:id="rId1"/>
    <sheet name="Table S2" sheetId="2" r:id="rId2"/>
    <sheet name="Table S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2" i="3" l="1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N83" i="3"/>
  <c r="O83" i="3"/>
  <c r="P83" i="3"/>
  <c r="P85" i="3" s="1"/>
  <c r="Q83" i="3"/>
  <c r="R83" i="3"/>
  <c r="S83" i="3"/>
  <c r="T83" i="3"/>
  <c r="T85" i="3" s="1"/>
  <c r="U83" i="3"/>
  <c r="V83" i="3"/>
  <c r="W83" i="3"/>
  <c r="X83" i="3"/>
  <c r="X85" i="3" s="1"/>
  <c r="Y83" i="3"/>
  <c r="Z83" i="3"/>
  <c r="AA83" i="3"/>
  <c r="AB83" i="3"/>
  <c r="AB85" i="3" s="1"/>
  <c r="AC83" i="3"/>
  <c r="AD83" i="3"/>
  <c r="AE83" i="3"/>
  <c r="AF83" i="3"/>
  <c r="AF85" i="3" s="1"/>
  <c r="AG83" i="3"/>
  <c r="AH83" i="3"/>
  <c r="AI83" i="3"/>
  <c r="AJ83" i="3"/>
  <c r="AJ85" i="3" s="1"/>
  <c r="AK83" i="3"/>
  <c r="AL83" i="3"/>
  <c r="AM83" i="3"/>
  <c r="AN83" i="3"/>
  <c r="AN85" i="3" s="1"/>
  <c r="AO83" i="3"/>
  <c r="AP83" i="3"/>
  <c r="AQ83" i="3"/>
  <c r="AR83" i="3"/>
  <c r="AR85" i="3" s="1"/>
  <c r="AS83" i="3"/>
  <c r="AT83" i="3"/>
  <c r="AU83" i="3"/>
  <c r="AV83" i="3"/>
  <c r="AV85" i="3" s="1"/>
  <c r="AW83" i="3"/>
  <c r="AX83" i="3"/>
  <c r="AY83" i="3"/>
  <c r="AZ83" i="3"/>
  <c r="AZ85" i="3" s="1"/>
  <c r="BA83" i="3"/>
  <c r="BB83" i="3"/>
  <c r="BC83" i="3"/>
  <c r="BD83" i="3"/>
  <c r="BD85" i="3" s="1"/>
  <c r="BE83" i="3"/>
  <c r="BF83" i="3"/>
  <c r="BG83" i="3"/>
  <c r="BH83" i="3"/>
  <c r="BH85" i="3" s="1"/>
  <c r="BI83" i="3"/>
  <c r="BJ83" i="3"/>
  <c r="BK83" i="3"/>
  <c r="BL83" i="3"/>
  <c r="BL85" i="3" s="1"/>
  <c r="BM83" i="3"/>
  <c r="BN83" i="3"/>
  <c r="BO83" i="3"/>
  <c r="BP83" i="3"/>
  <c r="BP85" i="3" s="1"/>
  <c r="BQ83" i="3"/>
  <c r="BR83" i="3"/>
  <c r="N84" i="3"/>
  <c r="O84" i="3"/>
  <c r="O85" i="3" s="1"/>
  <c r="P84" i="3"/>
  <c r="Q84" i="3"/>
  <c r="R84" i="3"/>
  <c r="S84" i="3"/>
  <c r="S85" i="3" s="1"/>
  <c r="T84" i="3"/>
  <c r="U84" i="3"/>
  <c r="V84" i="3"/>
  <c r="W84" i="3"/>
  <c r="W85" i="3" s="1"/>
  <c r="X84" i="3"/>
  <c r="Y84" i="3"/>
  <c r="Z84" i="3"/>
  <c r="AA84" i="3"/>
  <c r="AA85" i="3" s="1"/>
  <c r="AB84" i="3"/>
  <c r="AC84" i="3"/>
  <c r="AD84" i="3"/>
  <c r="AE84" i="3"/>
  <c r="AE85" i="3" s="1"/>
  <c r="AF84" i="3"/>
  <c r="AG84" i="3"/>
  <c r="AH84" i="3"/>
  <c r="AI84" i="3"/>
  <c r="AI85" i="3" s="1"/>
  <c r="AJ84" i="3"/>
  <c r="AK84" i="3"/>
  <c r="AL84" i="3"/>
  <c r="AM84" i="3"/>
  <c r="AM85" i="3" s="1"/>
  <c r="AN84" i="3"/>
  <c r="AO84" i="3"/>
  <c r="AP84" i="3"/>
  <c r="AQ84" i="3"/>
  <c r="AQ85" i="3" s="1"/>
  <c r="AR84" i="3"/>
  <c r="AS84" i="3"/>
  <c r="AT84" i="3"/>
  <c r="AU84" i="3"/>
  <c r="AU85" i="3" s="1"/>
  <c r="AV84" i="3"/>
  <c r="AW84" i="3"/>
  <c r="AX84" i="3"/>
  <c r="AY84" i="3"/>
  <c r="AY85" i="3" s="1"/>
  <c r="AZ84" i="3"/>
  <c r="BA84" i="3"/>
  <c r="BB84" i="3"/>
  <c r="BC84" i="3"/>
  <c r="BC85" i="3" s="1"/>
  <c r="BD84" i="3"/>
  <c r="BE84" i="3"/>
  <c r="BF84" i="3"/>
  <c r="BG84" i="3"/>
  <c r="BG85" i="3" s="1"/>
  <c r="BH84" i="3"/>
  <c r="BI84" i="3"/>
  <c r="BJ84" i="3"/>
  <c r="BK84" i="3"/>
  <c r="BK85" i="3" s="1"/>
  <c r="BL84" i="3"/>
  <c r="BM84" i="3"/>
  <c r="BN84" i="3"/>
  <c r="BO84" i="3"/>
  <c r="BO85" i="3" s="1"/>
  <c r="BP84" i="3"/>
  <c r="BQ84" i="3"/>
  <c r="BR84" i="3"/>
  <c r="N85" i="3"/>
  <c r="Q85" i="3"/>
  <c r="R85" i="3"/>
  <c r="U85" i="3"/>
  <c r="V85" i="3"/>
  <c r="Y85" i="3"/>
  <c r="Z85" i="3"/>
  <c r="AC85" i="3"/>
  <c r="AD85" i="3"/>
  <c r="AG85" i="3"/>
  <c r="AH85" i="3"/>
  <c r="AK85" i="3"/>
  <c r="AL85" i="3"/>
  <c r="AO85" i="3"/>
  <c r="AP85" i="3"/>
  <c r="AS85" i="3"/>
  <c r="AT85" i="3"/>
  <c r="AW85" i="3"/>
  <c r="AX85" i="3"/>
  <c r="BA85" i="3"/>
  <c r="BB85" i="3"/>
  <c r="BE85" i="3"/>
  <c r="BF85" i="3"/>
  <c r="BI85" i="3"/>
  <c r="BJ85" i="3"/>
  <c r="BM85" i="3"/>
  <c r="BN85" i="3"/>
  <c r="BQ85" i="3"/>
  <c r="BR85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N87" i="3"/>
  <c r="O87" i="3"/>
  <c r="P87" i="3"/>
  <c r="P89" i="3" s="1"/>
  <c r="Q87" i="3"/>
  <c r="R87" i="3"/>
  <c r="S87" i="3"/>
  <c r="T87" i="3"/>
  <c r="T89" i="3" s="1"/>
  <c r="U87" i="3"/>
  <c r="V87" i="3"/>
  <c r="W87" i="3"/>
  <c r="X87" i="3"/>
  <c r="X89" i="3" s="1"/>
  <c r="Y87" i="3"/>
  <c r="Z87" i="3"/>
  <c r="AA87" i="3"/>
  <c r="AB87" i="3"/>
  <c r="AB89" i="3" s="1"/>
  <c r="AC87" i="3"/>
  <c r="AD87" i="3"/>
  <c r="AE87" i="3"/>
  <c r="AF87" i="3"/>
  <c r="AF89" i="3" s="1"/>
  <c r="AG87" i="3"/>
  <c r="AH87" i="3"/>
  <c r="AI87" i="3"/>
  <c r="AJ87" i="3"/>
  <c r="AJ89" i="3" s="1"/>
  <c r="AK87" i="3"/>
  <c r="AL87" i="3"/>
  <c r="AM87" i="3"/>
  <c r="AN87" i="3"/>
  <c r="AN89" i="3" s="1"/>
  <c r="AO87" i="3"/>
  <c r="AP87" i="3"/>
  <c r="AQ87" i="3"/>
  <c r="AR87" i="3"/>
  <c r="AR89" i="3" s="1"/>
  <c r="AS87" i="3"/>
  <c r="AT87" i="3"/>
  <c r="AU87" i="3"/>
  <c r="AV87" i="3"/>
  <c r="AV89" i="3" s="1"/>
  <c r="AW87" i="3"/>
  <c r="AX87" i="3"/>
  <c r="AY87" i="3"/>
  <c r="AZ87" i="3"/>
  <c r="AZ89" i="3" s="1"/>
  <c r="BA87" i="3"/>
  <c r="BB87" i="3"/>
  <c r="BC87" i="3"/>
  <c r="BD87" i="3"/>
  <c r="BD89" i="3" s="1"/>
  <c r="BE87" i="3"/>
  <c r="BF87" i="3"/>
  <c r="BG87" i="3"/>
  <c r="BH87" i="3"/>
  <c r="BH89" i="3" s="1"/>
  <c r="BI87" i="3"/>
  <c r="BJ87" i="3"/>
  <c r="BK87" i="3"/>
  <c r="BL87" i="3"/>
  <c r="BL89" i="3" s="1"/>
  <c r="BM87" i="3"/>
  <c r="BN87" i="3"/>
  <c r="BO87" i="3"/>
  <c r="BP87" i="3"/>
  <c r="BP89" i="3" s="1"/>
  <c r="BQ87" i="3"/>
  <c r="BR87" i="3"/>
  <c r="N88" i="3"/>
  <c r="O88" i="3"/>
  <c r="O89" i="3" s="1"/>
  <c r="P88" i="3"/>
  <c r="Q88" i="3"/>
  <c r="R88" i="3"/>
  <c r="S88" i="3"/>
  <c r="S89" i="3" s="1"/>
  <c r="T88" i="3"/>
  <c r="U88" i="3"/>
  <c r="V88" i="3"/>
  <c r="W88" i="3"/>
  <c r="W89" i="3" s="1"/>
  <c r="X88" i="3"/>
  <c r="Y88" i="3"/>
  <c r="Z88" i="3"/>
  <c r="AA88" i="3"/>
  <c r="AA89" i="3" s="1"/>
  <c r="AB88" i="3"/>
  <c r="AC88" i="3"/>
  <c r="AD88" i="3"/>
  <c r="AE88" i="3"/>
  <c r="AE89" i="3" s="1"/>
  <c r="AF88" i="3"/>
  <c r="AG88" i="3"/>
  <c r="AH88" i="3"/>
  <c r="AI88" i="3"/>
  <c r="AI89" i="3" s="1"/>
  <c r="AJ88" i="3"/>
  <c r="AK88" i="3"/>
  <c r="AL88" i="3"/>
  <c r="AM88" i="3"/>
  <c r="AM89" i="3" s="1"/>
  <c r="AN88" i="3"/>
  <c r="AO88" i="3"/>
  <c r="AP88" i="3"/>
  <c r="AQ88" i="3"/>
  <c r="AQ89" i="3" s="1"/>
  <c r="AR88" i="3"/>
  <c r="AS88" i="3"/>
  <c r="AT88" i="3"/>
  <c r="AU88" i="3"/>
  <c r="AU89" i="3" s="1"/>
  <c r="AV88" i="3"/>
  <c r="AW88" i="3"/>
  <c r="AX88" i="3"/>
  <c r="AY88" i="3"/>
  <c r="AY89" i="3" s="1"/>
  <c r="AZ88" i="3"/>
  <c r="BA88" i="3"/>
  <c r="BB88" i="3"/>
  <c r="BC88" i="3"/>
  <c r="BC89" i="3" s="1"/>
  <c r="BD88" i="3"/>
  <c r="BE88" i="3"/>
  <c r="BF88" i="3"/>
  <c r="BG88" i="3"/>
  <c r="BG89" i="3" s="1"/>
  <c r="BH88" i="3"/>
  <c r="BI88" i="3"/>
  <c r="BJ88" i="3"/>
  <c r="BK88" i="3"/>
  <c r="BK89" i="3" s="1"/>
  <c r="BL88" i="3"/>
  <c r="BM88" i="3"/>
  <c r="BN88" i="3"/>
  <c r="BO88" i="3"/>
  <c r="BO89" i="3" s="1"/>
  <c r="BP88" i="3"/>
  <c r="BQ88" i="3"/>
  <c r="BR88" i="3"/>
  <c r="N89" i="3"/>
  <c r="Q89" i="3"/>
  <c r="R89" i="3"/>
  <c r="U89" i="3"/>
  <c r="V89" i="3"/>
  <c r="Y89" i="3"/>
  <c r="Z89" i="3"/>
  <c r="AC89" i="3"/>
  <c r="AD89" i="3"/>
  <c r="AG89" i="3"/>
  <c r="AH89" i="3"/>
  <c r="AK89" i="3"/>
  <c r="AL89" i="3"/>
  <c r="AO89" i="3"/>
  <c r="AP89" i="3"/>
  <c r="AS89" i="3"/>
  <c r="AT89" i="3"/>
  <c r="AW89" i="3"/>
  <c r="AX89" i="3"/>
  <c r="BA89" i="3"/>
  <c r="BB89" i="3"/>
  <c r="BE89" i="3"/>
  <c r="BF89" i="3"/>
  <c r="BI89" i="3"/>
  <c r="BJ89" i="3"/>
  <c r="BM89" i="3"/>
  <c r="BN89" i="3"/>
  <c r="BQ89" i="3"/>
  <c r="BR89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N91" i="3"/>
  <c r="O91" i="3"/>
  <c r="P91" i="3"/>
  <c r="P93" i="3" s="1"/>
  <c r="Q91" i="3"/>
  <c r="R91" i="3"/>
  <c r="S91" i="3"/>
  <c r="T91" i="3"/>
  <c r="T93" i="3" s="1"/>
  <c r="U91" i="3"/>
  <c r="V91" i="3"/>
  <c r="W91" i="3"/>
  <c r="X91" i="3"/>
  <c r="X93" i="3" s="1"/>
  <c r="Y91" i="3"/>
  <c r="Z91" i="3"/>
  <c r="AA91" i="3"/>
  <c r="AB91" i="3"/>
  <c r="AB93" i="3" s="1"/>
  <c r="AC91" i="3"/>
  <c r="AD91" i="3"/>
  <c r="AE91" i="3"/>
  <c r="AF91" i="3"/>
  <c r="AF93" i="3" s="1"/>
  <c r="AG91" i="3"/>
  <c r="AH91" i="3"/>
  <c r="AI91" i="3"/>
  <c r="AJ91" i="3"/>
  <c r="AJ93" i="3" s="1"/>
  <c r="AK91" i="3"/>
  <c r="AL91" i="3"/>
  <c r="AM91" i="3"/>
  <c r="AN91" i="3"/>
  <c r="AN93" i="3" s="1"/>
  <c r="AO91" i="3"/>
  <c r="AP91" i="3"/>
  <c r="AQ91" i="3"/>
  <c r="AR91" i="3"/>
  <c r="AR93" i="3" s="1"/>
  <c r="AS91" i="3"/>
  <c r="AT91" i="3"/>
  <c r="AU91" i="3"/>
  <c r="AV91" i="3"/>
  <c r="AV93" i="3" s="1"/>
  <c r="AW91" i="3"/>
  <c r="AX91" i="3"/>
  <c r="AY91" i="3"/>
  <c r="AZ91" i="3"/>
  <c r="AZ93" i="3" s="1"/>
  <c r="BA91" i="3"/>
  <c r="BB91" i="3"/>
  <c r="BC91" i="3"/>
  <c r="BD91" i="3"/>
  <c r="BD93" i="3" s="1"/>
  <c r="BE91" i="3"/>
  <c r="BF91" i="3"/>
  <c r="BG91" i="3"/>
  <c r="BH91" i="3"/>
  <c r="BH93" i="3" s="1"/>
  <c r="BI91" i="3"/>
  <c r="BJ91" i="3"/>
  <c r="BK91" i="3"/>
  <c r="BL91" i="3"/>
  <c r="BL93" i="3" s="1"/>
  <c r="BM91" i="3"/>
  <c r="BN91" i="3"/>
  <c r="BO91" i="3"/>
  <c r="BP91" i="3"/>
  <c r="BP93" i="3" s="1"/>
  <c r="BQ91" i="3"/>
  <c r="BR91" i="3"/>
  <c r="N92" i="3"/>
  <c r="O92" i="3"/>
  <c r="O93" i="3" s="1"/>
  <c r="P92" i="3"/>
  <c r="Q92" i="3"/>
  <c r="R92" i="3"/>
  <c r="S92" i="3"/>
  <c r="S93" i="3" s="1"/>
  <c r="T92" i="3"/>
  <c r="U92" i="3"/>
  <c r="V92" i="3"/>
  <c r="W92" i="3"/>
  <c r="W93" i="3" s="1"/>
  <c r="X92" i="3"/>
  <c r="Y92" i="3"/>
  <c r="Z92" i="3"/>
  <c r="AA92" i="3"/>
  <c r="AA93" i="3" s="1"/>
  <c r="AB92" i="3"/>
  <c r="AC92" i="3"/>
  <c r="AD92" i="3"/>
  <c r="AE92" i="3"/>
  <c r="AE93" i="3" s="1"/>
  <c r="AF92" i="3"/>
  <c r="AG92" i="3"/>
  <c r="AH92" i="3"/>
  <c r="AI92" i="3"/>
  <c r="AI93" i="3" s="1"/>
  <c r="AJ92" i="3"/>
  <c r="AK92" i="3"/>
  <c r="AL92" i="3"/>
  <c r="AM92" i="3"/>
  <c r="AM93" i="3" s="1"/>
  <c r="AN92" i="3"/>
  <c r="AO92" i="3"/>
  <c r="AP92" i="3"/>
  <c r="AQ92" i="3"/>
  <c r="AQ93" i="3" s="1"/>
  <c r="AR92" i="3"/>
  <c r="AS92" i="3"/>
  <c r="AT92" i="3"/>
  <c r="AU92" i="3"/>
  <c r="AU93" i="3" s="1"/>
  <c r="AV92" i="3"/>
  <c r="AW92" i="3"/>
  <c r="AX92" i="3"/>
  <c r="AY92" i="3"/>
  <c r="AY93" i="3" s="1"/>
  <c r="AZ92" i="3"/>
  <c r="BA92" i="3"/>
  <c r="BB92" i="3"/>
  <c r="BC92" i="3"/>
  <c r="BC93" i="3" s="1"/>
  <c r="BD92" i="3"/>
  <c r="BE92" i="3"/>
  <c r="BF92" i="3"/>
  <c r="BG92" i="3"/>
  <c r="BG93" i="3" s="1"/>
  <c r="BH92" i="3"/>
  <c r="BI92" i="3"/>
  <c r="BJ92" i="3"/>
  <c r="BK92" i="3"/>
  <c r="BK93" i="3" s="1"/>
  <c r="BL92" i="3"/>
  <c r="BM92" i="3"/>
  <c r="BN92" i="3"/>
  <c r="BO92" i="3"/>
  <c r="BO93" i="3" s="1"/>
  <c r="BP92" i="3"/>
  <c r="BQ92" i="3"/>
  <c r="BR92" i="3"/>
  <c r="N93" i="3"/>
  <c r="Q93" i="3"/>
  <c r="R93" i="3"/>
  <c r="U93" i="3"/>
  <c r="V93" i="3"/>
  <c r="Y93" i="3"/>
  <c r="Z93" i="3"/>
  <c r="AC93" i="3"/>
  <c r="AD93" i="3"/>
  <c r="AG93" i="3"/>
  <c r="AH93" i="3"/>
  <c r="AK93" i="3"/>
  <c r="AL93" i="3"/>
  <c r="AO93" i="3"/>
  <c r="AP93" i="3"/>
  <c r="AS93" i="3"/>
  <c r="AT93" i="3"/>
  <c r="AW93" i="3"/>
  <c r="AX93" i="3"/>
  <c r="BA93" i="3"/>
  <c r="BB93" i="3"/>
  <c r="BE93" i="3"/>
  <c r="BF93" i="3"/>
  <c r="BI93" i="3"/>
  <c r="BJ93" i="3"/>
  <c r="BM93" i="3"/>
  <c r="BN93" i="3"/>
  <c r="BQ93" i="3"/>
  <c r="BR93" i="3"/>
  <c r="M93" i="3"/>
  <c r="M92" i="3"/>
  <c r="M91" i="3"/>
  <c r="M90" i="3"/>
  <c r="M89" i="3"/>
  <c r="M88" i="3"/>
  <c r="M87" i="3"/>
  <c r="M86" i="3"/>
  <c r="M85" i="3"/>
  <c r="M84" i="3"/>
  <c r="M83" i="3"/>
  <c r="M82" i="3"/>
  <c r="M56" i="2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N37" i="3"/>
  <c r="O37" i="3"/>
  <c r="P37" i="3"/>
  <c r="P39" i="3" s="1"/>
  <c r="Q37" i="3"/>
  <c r="R37" i="3"/>
  <c r="S37" i="3"/>
  <c r="T37" i="3"/>
  <c r="T39" i="3" s="1"/>
  <c r="U37" i="3"/>
  <c r="V37" i="3"/>
  <c r="W37" i="3"/>
  <c r="X37" i="3"/>
  <c r="X39" i="3" s="1"/>
  <c r="Y37" i="3"/>
  <c r="Z37" i="3"/>
  <c r="AA37" i="3"/>
  <c r="AB37" i="3"/>
  <c r="AB39" i="3" s="1"/>
  <c r="AC37" i="3"/>
  <c r="AD37" i="3"/>
  <c r="AE37" i="3"/>
  <c r="AF37" i="3"/>
  <c r="AF39" i="3" s="1"/>
  <c r="AG37" i="3"/>
  <c r="AH37" i="3"/>
  <c r="AI37" i="3"/>
  <c r="AJ37" i="3"/>
  <c r="AJ39" i="3" s="1"/>
  <c r="AK37" i="3"/>
  <c r="AL37" i="3"/>
  <c r="AM37" i="3"/>
  <c r="AN37" i="3"/>
  <c r="AN39" i="3" s="1"/>
  <c r="AO37" i="3"/>
  <c r="AP37" i="3"/>
  <c r="AQ37" i="3"/>
  <c r="AR37" i="3"/>
  <c r="AR39" i="3" s="1"/>
  <c r="AS37" i="3"/>
  <c r="AT37" i="3"/>
  <c r="AU37" i="3"/>
  <c r="AV37" i="3"/>
  <c r="AV39" i="3" s="1"/>
  <c r="AW37" i="3"/>
  <c r="AX37" i="3"/>
  <c r="AY37" i="3"/>
  <c r="AZ37" i="3"/>
  <c r="AZ39" i="3" s="1"/>
  <c r="BA37" i="3"/>
  <c r="BB37" i="3"/>
  <c r="BC37" i="3"/>
  <c r="BD37" i="3"/>
  <c r="BD39" i="3" s="1"/>
  <c r="BE37" i="3"/>
  <c r="BF37" i="3"/>
  <c r="BG37" i="3"/>
  <c r="BH37" i="3"/>
  <c r="BH39" i="3" s="1"/>
  <c r="BI37" i="3"/>
  <c r="BJ37" i="3"/>
  <c r="BK37" i="3"/>
  <c r="BL37" i="3"/>
  <c r="BL39" i="3" s="1"/>
  <c r="BM37" i="3"/>
  <c r="BN37" i="3"/>
  <c r="BO37" i="3"/>
  <c r="BP37" i="3"/>
  <c r="BP39" i="3" s="1"/>
  <c r="BQ37" i="3"/>
  <c r="BR37" i="3"/>
  <c r="N38" i="3"/>
  <c r="O38" i="3"/>
  <c r="O39" i="3" s="1"/>
  <c r="P38" i="3"/>
  <c r="Q38" i="3"/>
  <c r="Q39" i="3" s="1"/>
  <c r="R38" i="3"/>
  <c r="S38" i="3"/>
  <c r="S39" i="3" s="1"/>
  <c r="T38" i="3"/>
  <c r="U38" i="3"/>
  <c r="U39" i="3" s="1"/>
  <c r="V38" i="3"/>
  <c r="W38" i="3"/>
  <c r="W39" i="3" s="1"/>
  <c r="X38" i="3"/>
  <c r="Y38" i="3"/>
  <c r="Y39" i="3" s="1"/>
  <c r="Z38" i="3"/>
  <c r="AA38" i="3"/>
  <c r="AA39" i="3" s="1"/>
  <c r="AB38" i="3"/>
  <c r="AC38" i="3"/>
  <c r="AC39" i="3" s="1"/>
  <c r="AD38" i="3"/>
  <c r="AE38" i="3"/>
  <c r="AE39" i="3" s="1"/>
  <c r="AF38" i="3"/>
  <c r="AG38" i="3"/>
  <c r="AG39" i="3" s="1"/>
  <c r="AH38" i="3"/>
  <c r="AI38" i="3"/>
  <c r="AI39" i="3" s="1"/>
  <c r="AJ38" i="3"/>
  <c r="AK38" i="3"/>
  <c r="AK39" i="3" s="1"/>
  <c r="AL38" i="3"/>
  <c r="AM38" i="3"/>
  <c r="AM39" i="3" s="1"/>
  <c r="AN38" i="3"/>
  <c r="AO38" i="3"/>
  <c r="AO39" i="3" s="1"/>
  <c r="AP38" i="3"/>
  <c r="AQ38" i="3"/>
  <c r="AQ39" i="3" s="1"/>
  <c r="AR38" i="3"/>
  <c r="AS38" i="3"/>
  <c r="AS39" i="3" s="1"/>
  <c r="AT38" i="3"/>
  <c r="AU38" i="3"/>
  <c r="AU39" i="3" s="1"/>
  <c r="AV38" i="3"/>
  <c r="AW38" i="3"/>
  <c r="AW39" i="3" s="1"/>
  <c r="AX38" i="3"/>
  <c r="AY38" i="3"/>
  <c r="AY39" i="3" s="1"/>
  <c r="AZ38" i="3"/>
  <c r="BA38" i="3"/>
  <c r="BA39" i="3" s="1"/>
  <c r="BB38" i="3"/>
  <c r="BC38" i="3"/>
  <c r="BC39" i="3" s="1"/>
  <c r="BD38" i="3"/>
  <c r="BE38" i="3"/>
  <c r="BE39" i="3" s="1"/>
  <c r="BF38" i="3"/>
  <c r="BG38" i="3"/>
  <c r="BG39" i="3" s="1"/>
  <c r="BH38" i="3"/>
  <c r="BI38" i="3"/>
  <c r="BI39" i="3" s="1"/>
  <c r="BJ38" i="3"/>
  <c r="BK38" i="3"/>
  <c r="BK39" i="3" s="1"/>
  <c r="BL38" i="3"/>
  <c r="BM38" i="3"/>
  <c r="BM39" i="3" s="1"/>
  <c r="BN38" i="3"/>
  <c r="BO38" i="3"/>
  <c r="BO39" i="3" s="1"/>
  <c r="BP38" i="3"/>
  <c r="BQ38" i="3"/>
  <c r="BQ39" i="3" s="1"/>
  <c r="BR38" i="3"/>
  <c r="N39" i="3"/>
  <c r="R39" i="3"/>
  <c r="V39" i="3"/>
  <c r="Z39" i="3"/>
  <c r="AD39" i="3"/>
  <c r="AH39" i="3"/>
  <c r="AL39" i="3"/>
  <c r="AP39" i="3"/>
  <c r="AT39" i="3"/>
  <c r="AX39" i="3"/>
  <c r="BB39" i="3"/>
  <c r="BF39" i="3"/>
  <c r="BJ39" i="3"/>
  <c r="BN39" i="3"/>
  <c r="BR39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N41" i="3"/>
  <c r="O41" i="3"/>
  <c r="P41" i="3"/>
  <c r="P43" i="3" s="1"/>
  <c r="Q41" i="3"/>
  <c r="R41" i="3"/>
  <c r="S41" i="3"/>
  <c r="T41" i="3"/>
  <c r="T43" i="3" s="1"/>
  <c r="U41" i="3"/>
  <c r="V41" i="3"/>
  <c r="W41" i="3"/>
  <c r="X41" i="3"/>
  <c r="X43" i="3" s="1"/>
  <c r="Y41" i="3"/>
  <c r="Z41" i="3"/>
  <c r="AA41" i="3"/>
  <c r="AB41" i="3"/>
  <c r="AB43" i="3" s="1"/>
  <c r="AC41" i="3"/>
  <c r="AD41" i="3"/>
  <c r="AE41" i="3"/>
  <c r="AF41" i="3"/>
  <c r="AF43" i="3" s="1"/>
  <c r="AG41" i="3"/>
  <c r="AH41" i="3"/>
  <c r="AI41" i="3"/>
  <c r="AJ41" i="3"/>
  <c r="AJ43" i="3" s="1"/>
  <c r="AK41" i="3"/>
  <c r="AL41" i="3"/>
  <c r="AM41" i="3"/>
  <c r="AN41" i="3"/>
  <c r="AN43" i="3" s="1"/>
  <c r="AO41" i="3"/>
  <c r="AP41" i="3"/>
  <c r="AQ41" i="3"/>
  <c r="AR41" i="3"/>
  <c r="AR43" i="3" s="1"/>
  <c r="AS41" i="3"/>
  <c r="AT41" i="3"/>
  <c r="AU41" i="3"/>
  <c r="AV41" i="3"/>
  <c r="AV43" i="3" s="1"/>
  <c r="AW41" i="3"/>
  <c r="AX41" i="3"/>
  <c r="AY41" i="3"/>
  <c r="AZ41" i="3"/>
  <c r="AZ43" i="3" s="1"/>
  <c r="BA41" i="3"/>
  <c r="BB41" i="3"/>
  <c r="BC41" i="3"/>
  <c r="BD41" i="3"/>
  <c r="BD43" i="3" s="1"/>
  <c r="BE41" i="3"/>
  <c r="BF41" i="3"/>
  <c r="BG41" i="3"/>
  <c r="BH41" i="3"/>
  <c r="BH43" i="3" s="1"/>
  <c r="BI41" i="3"/>
  <c r="BJ41" i="3"/>
  <c r="BK41" i="3"/>
  <c r="BL41" i="3"/>
  <c r="BL43" i="3" s="1"/>
  <c r="BM41" i="3"/>
  <c r="BN41" i="3"/>
  <c r="BO41" i="3"/>
  <c r="BP41" i="3"/>
  <c r="BP43" i="3" s="1"/>
  <c r="BQ41" i="3"/>
  <c r="BR41" i="3"/>
  <c r="N42" i="3"/>
  <c r="O42" i="3"/>
  <c r="O43" i="3" s="1"/>
  <c r="P42" i="3"/>
  <c r="Q42" i="3"/>
  <c r="Q43" i="3" s="1"/>
  <c r="R42" i="3"/>
  <c r="S42" i="3"/>
  <c r="S43" i="3" s="1"/>
  <c r="T42" i="3"/>
  <c r="U42" i="3"/>
  <c r="U43" i="3" s="1"/>
  <c r="V42" i="3"/>
  <c r="W42" i="3"/>
  <c r="W43" i="3" s="1"/>
  <c r="X42" i="3"/>
  <c r="Y42" i="3"/>
  <c r="Y43" i="3" s="1"/>
  <c r="Z42" i="3"/>
  <c r="AA42" i="3"/>
  <c r="AA43" i="3" s="1"/>
  <c r="AB42" i="3"/>
  <c r="AC42" i="3"/>
  <c r="AC43" i="3" s="1"/>
  <c r="AD42" i="3"/>
  <c r="AE42" i="3"/>
  <c r="AE43" i="3" s="1"/>
  <c r="AF42" i="3"/>
  <c r="AG42" i="3"/>
  <c r="AG43" i="3" s="1"/>
  <c r="AH42" i="3"/>
  <c r="AI42" i="3"/>
  <c r="AI43" i="3" s="1"/>
  <c r="AJ42" i="3"/>
  <c r="AK42" i="3"/>
  <c r="AK43" i="3" s="1"/>
  <c r="AL42" i="3"/>
  <c r="AM42" i="3"/>
  <c r="AM43" i="3" s="1"/>
  <c r="AN42" i="3"/>
  <c r="AO42" i="3"/>
  <c r="AO43" i="3" s="1"/>
  <c r="AP42" i="3"/>
  <c r="AQ42" i="3"/>
  <c r="AQ43" i="3" s="1"/>
  <c r="AR42" i="3"/>
  <c r="AS42" i="3"/>
  <c r="AS43" i="3" s="1"/>
  <c r="AT42" i="3"/>
  <c r="AU42" i="3"/>
  <c r="AU43" i="3" s="1"/>
  <c r="AV42" i="3"/>
  <c r="AW42" i="3"/>
  <c r="AW43" i="3" s="1"/>
  <c r="AX42" i="3"/>
  <c r="AY42" i="3"/>
  <c r="AY43" i="3" s="1"/>
  <c r="AZ42" i="3"/>
  <c r="BA42" i="3"/>
  <c r="BA43" i="3" s="1"/>
  <c r="BB42" i="3"/>
  <c r="BC42" i="3"/>
  <c r="BC43" i="3" s="1"/>
  <c r="BD42" i="3"/>
  <c r="BE42" i="3"/>
  <c r="BE43" i="3" s="1"/>
  <c r="BF42" i="3"/>
  <c r="BG42" i="3"/>
  <c r="BG43" i="3" s="1"/>
  <c r="BH42" i="3"/>
  <c r="BI42" i="3"/>
  <c r="BI43" i="3" s="1"/>
  <c r="BJ42" i="3"/>
  <c r="BK42" i="3"/>
  <c r="BK43" i="3" s="1"/>
  <c r="BL42" i="3"/>
  <c r="BM42" i="3"/>
  <c r="BM43" i="3" s="1"/>
  <c r="BN42" i="3"/>
  <c r="BO42" i="3"/>
  <c r="BO43" i="3" s="1"/>
  <c r="BP42" i="3"/>
  <c r="BQ42" i="3"/>
  <c r="BQ43" i="3" s="1"/>
  <c r="BR42" i="3"/>
  <c r="N43" i="3"/>
  <c r="R43" i="3"/>
  <c r="V43" i="3"/>
  <c r="Z43" i="3"/>
  <c r="AD43" i="3"/>
  <c r="AH43" i="3"/>
  <c r="AL43" i="3"/>
  <c r="AP43" i="3"/>
  <c r="AT43" i="3"/>
  <c r="AX43" i="3"/>
  <c r="BB43" i="3"/>
  <c r="BF43" i="3"/>
  <c r="BJ43" i="3"/>
  <c r="BN43" i="3"/>
  <c r="BR43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N45" i="3"/>
  <c r="O45" i="3"/>
  <c r="P45" i="3"/>
  <c r="P47" i="3" s="1"/>
  <c r="Q45" i="3"/>
  <c r="Q47" i="3" s="1"/>
  <c r="R45" i="3"/>
  <c r="S45" i="3"/>
  <c r="T45" i="3"/>
  <c r="T47" i="3" s="1"/>
  <c r="U45" i="3"/>
  <c r="U47" i="3" s="1"/>
  <c r="V45" i="3"/>
  <c r="W45" i="3"/>
  <c r="X45" i="3"/>
  <c r="X47" i="3" s="1"/>
  <c r="Y45" i="3"/>
  <c r="Y47" i="3" s="1"/>
  <c r="Z45" i="3"/>
  <c r="AA45" i="3"/>
  <c r="AB45" i="3"/>
  <c r="AB47" i="3" s="1"/>
  <c r="AC45" i="3"/>
  <c r="AC47" i="3" s="1"/>
  <c r="AD45" i="3"/>
  <c r="AE45" i="3"/>
  <c r="AF45" i="3"/>
  <c r="AF47" i="3" s="1"/>
  <c r="AG45" i="3"/>
  <c r="AG47" i="3" s="1"/>
  <c r="AH45" i="3"/>
  <c r="AI45" i="3"/>
  <c r="AJ45" i="3"/>
  <c r="AJ47" i="3" s="1"/>
  <c r="AK45" i="3"/>
  <c r="AK47" i="3" s="1"/>
  <c r="AL45" i="3"/>
  <c r="AM45" i="3"/>
  <c r="AN45" i="3"/>
  <c r="AN47" i="3" s="1"/>
  <c r="AO45" i="3"/>
  <c r="AO47" i="3" s="1"/>
  <c r="AP45" i="3"/>
  <c r="AQ45" i="3"/>
  <c r="AR45" i="3"/>
  <c r="AR47" i="3" s="1"/>
  <c r="AS45" i="3"/>
  <c r="AS47" i="3" s="1"/>
  <c r="AT45" i="3"/>
  <c r="AU45" i="3"/>
  <c r="AV45" i="3"/>
  <c r="AV47" i="3" s="1"/>
  <c r="AW45" i="3"/>
  <c r="AW47" i="3" s="1"/>
  <c r="AX45" i="3"/>
  <c r="AY45" i="3"/>
  <c r="AZ45" i="3"/>
  <c r="AZ47" i="3" s="1"/>
  <c r="BA45" i="3"/>
  <c r="BA47" i="3" s="1"/>
  <c r="BB45" i="3"/>
  <c r="BC45" i="3"/>
  <c r="BD45" i="3"/>
  <c r="BD47" i="3" s="1"/>
  <c r="BE45" i="3"/>
  <c r="BE47" i="3" s="1"/>
  <c r="BF45" i="3"/>
  <c r="BG45" i="3"/>
  <c r="BH45" i="3"/>
  <c r="BH47" i="3" s="1"/>
  <c r="BI45" i="3"/>
  <c r="BI47" i="3" s="1"/>
  <c r="BJ45" i="3"/>
  <c r="BK45" i="3"/>
  <c r="BL45" i="3"/>
  <c r="BL47" i="3" s="1"/>
  <c r="BM45" i="3"/>
  <c r="BM47" i="3" s="1"/>
  <c r="BN45" i="3"/>
  <c r="BO45" i="3"/>
  <c r="BP45" i="3"/>
  <c r="BP47" i="3" s="1"/>
  <c r="BQ45" i="3"/>
  <c r="BQ47" i="3" s="1"/>
  <c r="BR45" i="3"/>
  <c r="N46" i="3"/>
  <c r="O46" i="3"/>
  <c r="O47" i="3" s="1"/>
  <c r="P46" i="3"/>
  <c r="Q46" i="3"/>
  <c r="R46" i="3"/>
  <c r="S46" i="3"/>
  <c r="S47" i="3" s="1"/>
  <c r="T46" i="3"/>
  <c r="U46" i="3"/>
  <c r="V46" i="3"/>
  <c r="W46" i="3"/>
  <c r="W47" i="3" s="1"/>
  <c r="X46" i="3"/>
  <c r="Y46" i="3"/>
  <c r="Z46" i="3"/>
  <c r="AA46" i="3"/>
  <c r="AA47" i="3" s="1"/>
  <c r="AB46" i="3"/>
  <c r="AC46" i="3"/>
  <c r="AD46" i="3"/>
  <c r="AE46" i="3"/>
  <c r="AE47" i="3" s="1"/>
  <c r="AF46" i="3"/>
  <c r="AG46" i="3"/>
  <c r="AH46" i="3"/>
  <c r="AI46" i="3"/>
  <c r="AI47" i="3" s="1"/>
  <c r="AJ46" i="3"/>
  <c r="AK46" i="3"/>
  <c r="AL46" i="3"/>
  <c r="AM46" i="3"/>
  <c r="AM47" i="3" s="1"/>
  <c r="AN46" i="3"/>
  <c r="AO46" i="3"/>
  <c r="AP46" i="3"/>
  <c r="AQ46" i="3"/>
  <c r="AQ47" i="3" s="1"/>
  <c r="AR46" i="3"/>
  <c r="AS46" i="3"/>
  <c r="AT46" i="3"/>
  <c r="AU46" i="3"/>
  <c r="AU47" i="3" s="1"/>
  <c r="AV46" i="3"/>
  <c r="AW46" i="3"/>
  <c r="AX46" i="3"/>
  <c r="AY46" i="3"/>
  <c r="AY47" i="3" s="1"/>
  <c r="AZ46" i="3"/>
  <c r="BA46" i="3"/>
  <c r="BB46" i="3"/>
  <c r="BC46" i="3"/>
  <c r="BC47" i="3" s="1"/>
  <c r="BD46" i="3"/>
  <c r="BE46" i="3"/>
  <c r="BF46" i="3"/>
  <c r="BG46" i="3"/>
  <c r="BG47" i="3" s="1"/>
  <c r="BH46" i="3"/>
  <c r="BI46" i="3"/>
  <c r="BJ46" i="3"/>
  <c r="BK46" i="3"/>
  <c r="BK47" i="3" s="1"/>
  <c r="BL46" i="3"/>
  <c r="BM46" i="3"/>
  <c r="BN46" i="3"/>
  <c r="BO46" i="3"/>
  <c r="BO47" i="3" s="1"/>
  <c r="BP46" i="3"/>
  <c r="BQ46" i="3"/>
  <c r="BR46" i="3"/>
  <c r="N47" i="3"/>
  <c r="R47" i="3"/>
  <c r="V47" i="3"/>
  <c r="Z47" i="3"/>
  <c r="AD47" i="3"/>
  <c r="AH47" i="3"/>
  <c r="AL47" i="3"/>
  <c r="AP47" i="3"/>
  <c r="AT47" i="3"/>
  <c r="AX47" i="3"/>
  <c r="BB47" i="3"/>
  <c r="BF47" i="3"/>
  <c r="BJ47" i="3"/>
  <c r="BN47" i="3"/>
  <c r="BR47" i="3"/>
  <c r="M46" i="3"/>
  <c r="M45" i="3"/>
  <c r="M47" i="3" s="1"/>
  <c r="M44" i="3"/>
  <c r="M42" i="3"/>
  <c r="M41" i="3"/>
  <c r="M40" i="3"/>
  <c r="M39" i="3"/>
  <c r="M38" i="3"/>
  <c r="M37" i="3"/>
  <c r="M36" i="3"/>
  <c r="M43" i="3" l="1"/>
  <c r="Y53" i="3"/>
  <c r="Y54" i="3"/>
  <c r="Y55" i="3"/>
  <c r="Y56" i="3"/>
  <c r="Y57" i="3"/>
  <c r="Y58" i="3"/>
  <c r="Y59" i="3"/>
  <c r="Y60" i="3"/>
  <c r="Y61" i="3"/>
  <c r="Y62" i="3"/>
  <c r="Y63" i="3"/>
  <c r="Y64" i="3"/>
  <c r="Y65" i="3"/>
  <c r="Y66" i="3"/>
  <c r="Y69" i="3"/>
  <c r="Y70" i="3"/>
  <c r="Y71" i="3"/>
  <c r="Y72" i="3"/>
  <c r="Y73" i="3"/>
  <c r="Y74" i="3"/>
  <c r="Y75" i="3"/>
  <c r="Y76" i="3"/>
  <c r="Y77" i="3"/>
  <c r="Y78" i="3"/>
  <c r="Y79" i="3"/>
  <c r="X79" i="3"/>
  <c r="X78" i="3"/>
  <c r="X77" i="3"/>
  <c r="X76" i="3"/>
  <c r="X75" i="3"/>
  <c r="X74" i="3"/>
  <c r="X73" i="3"/>
  <c r="X72" i="3"/>
  <c r="X71" i="3"/>
  <c r="X70" i="3"/>
  <c r="X69" i="3"/>
  <c r="X66" i="3"/>
  <c r="X65" i="3"/>
  <c r="X64" i="3"/>
  <c r="X63" i="3"/>
  <c r="X62" i="3"/>
  <c r="X61" i="3"/>
  <c r="X60" i="3"/>
  <c r="X59" i="3"/>
  <c r="X58" i="3"/>
  <c r="X57" i="3"/>
  <c r="X56" i="3"/>
  <c r="X55" i="3"/>
  <c r="X54" i="3"/>
  <c r="X53" i="3"/>
  <c r="R79" i="3"/>
  <c r="R78" i="3"/>
  <c r="R77" i="3"/>
  <c r="R76" i="3"/>
  <c r="R75" i="3"/>
  <c r="R74" i="3"/>
  <c r="R73" i="3"/>
  <c r="R72" i="3"/>
  <c r="R71" i="3"/>
  <c r="R70" i="3"/>
  <c r="R69" i="3"/>
  <c r="R68" i="3"/>
  <c r="R67" i="3"/>
  <c r="R66" i="3"/>
  <c r="R65" i="3"/>
  <c r="R64" i="3"/>
  <c r="R63" i="3"/>
  <c r="R62" i="3"/>
  <c r="R61" i="3"/>
  <c r="R60" i="3"/>
  <c r="R59" i="3"/>
  <c r="R58" i="3"/>
  <c r="R57" i="3"/>
  <c r="R56" i="3"/>
  <c r="R55" i="3"/>
  <c r="R54" i="3"/>
  <c r="R53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7" i="3"/>
  <c r="M79" i="3"/>
  <c r="N79" i="3" s="1"/>
  <c r="O79" i="3" s="1"/>
  <c r="M78" i="3"/>
  <c r="N78" i="3" s="1"/>
  <c r="O78" i="3" s="1"/>
  <c r="M77" i="3"/>
  <c r="N77" i="3" s="1"/>
  <c r="O77" i="3" s="1"/>
  <c r="M76" i="3"/>
  <c r="N76" i="3" s="1"/>
  <c r="O76" i="3" s="1"/>
  <c r="M75" i="3"/>
  <c r="N75" i="3" s="1"/>
  <c r="O75" i="3" s="1"/>
  <c r="M74" i="3"/>
  <c r="N74" i="3" s="1"/>
  <c r="O74" i="3" s="1"/>
  <c r="M73" i="3"/>
  <c r="N73" i="3" s="1"/>
  <c r="O73" i="3" s="1"/>
  <c r="M72" i="3"/>
  <c r="N72" i="3" s="1"/>
  <c r="O72" i="3" s="1"/>
  <c r="M71" i="3"/>
  <c r="N71" i="3" s="1"/>
  <c r="O71" i="3" s="1"/>
  <c r="M70" i="3"/>
  <c r="N70" i="3" s="1"/>
  <c r="O70" i="3" s="1"/>
  <c r="M69" i="3"/>
  <c r="N69" i="3" s="1"/>
  <c r="O69" i="3" s="1"/>
  <c r="M68" i="3"/>
  <c r="N68" i="3" s="1"/>
  <c r="O68" i="3" s="1"/>
  <c r="M67" i="3"/>
  <c r="N67" i="3" s="1"/>
  <c r="O67" i="3" s="1"/>
  <c r="M66" i="3"/>
  <c r="N66" i="3" s="1"/>
  <c r="O66" i="3" s="1"/>
  <c r="M65" i="3"/>
  <c r="N65" i="3" s="1"/>
  <c r="O65" i="3" s="1"/>
  <c r="M64" i="3"/>
  <c r="N64" i="3" s="1"/>
  <c r="O64" i="3" s="1"/>
  <c r="M63" i="3"/>
  <c r="N63" i="3" s="1"/>
  <c r="O63" i="3" s="1"/>
  <c r="M62" i="3"/>
  <c r="N62" i="3" s="1"/>
  <c r="O62" i="3" s="1"/>
  <c r="M61" i="3"/>
  <c r="N61" i="3" s="1"/>
  <c r="O61" i="3" s="1"/>
  <c r="M60" i="3"/>
  <c r="N60" i="3" s="1"/>
  <c r="O60" i="3" s="1"/>
  <c r="M59" i="3"/>
  <c r="N59" i="3" s="1"/>
  <c r="O59" i="3" s="1"/>
  <c r="M58" i="3"/>
  <c r="N58" i="3" s="1"/>
  <c r="O58" i="3" s="1"/>
  <c r="M57" i="3"/>
  <c r="N57" i="3" s="1"/>
  <c r="O57" i="3" s="1"/>
  <c r="M56" i="3"/>
  <c r="N56" i="3" s="1"/>
  <c r="O56" i="3" s="1"/>
  <c r="M55" i="3"/>
  <c r="N55" i="3" s="1"/>
  <c r="O55" i="3" s="1"/>
  <c r="M54" i="3"/>
  <c r="N54" i="3" s="1"/>
  <c r="O54" i="3" s="1"/>
  <c r="M53" i="3"/>
  <c r="N53" i="3" s="1"/>
  <c r="O53" i="3" s="1"/>
  <c r="M8" i="3"/>
  <c r="N8" i="3" s="1"/>
  <c r="O8" i="3" s="1"/>
  <c r="M9" i="3"/>
  <c r="N9" i="3" s="1"/>
  <c r="O9" i="3" s="1"/>
  <c r="M10" i="3"/>
  <c r="N10" i="3" s="1"/>
  <c r="O10" i="3" s="1"/>
  <c r="M11" i="3"/>
  <c r="N11" i="3" s="1"/>
  <c r="O11" i="3" s="1"/>
  <c r="M12" i="3"/>
  <c r="N12" i="3" s="1"/>
  <c r="O12" i="3" s="1"/>
  <c r="M13" i="3"/>
  <c r="N13" i="3" s="1"/>
  <c r="O13" i="3" s="1"/>
  <c r="M14" i="3"/>
  <c r="N14" i="3" s="1"/>
  <c r="O14" i="3" s="1"/>
  <c r="M15" i="3"/>
  <c r="N15" i="3" s="1"/>
  <c r="O15" i="3" s="1"/>
  <c r="M16" i="3"/>
  <c r="N16" i="3" s="1"/>
  <c r="O16" i="3" s="1"/>
  <c r="M17" i="3"/>
  <c r="N17" i="3" s="1"/>
  <c r="O17" i="3" s="1"/>
  <c r="M18" i="3"/>
  <c r="N18" i="3" s="1"/>
  <c r="O18" i="3" s="1"/>
  <c r="M19" i="3"/>
  <c r="N19" i="3" s="1"/>
  <c r="O19" i="3" s="1"/>
  <c r="M20" i="3"/>
  <c r="N20" i="3" s="1"/>
  <c r="O20" i="3" s="1"/>
  <c r="M21" i="3"/>
  <c r="N21" i="3" s="1"/>
  <c r="O21" i="3" s="1"/>
  <c r="M22" i="3"/>
  <c r="N22" i="3" s="1"/>
  <c r="O22" i="3" s="1"/>
  <c r="M23" i="3"/>
  <c r="N23" i="3" s="1"/>
  <c r="O23" i="3" s="1"/>
  <c r="M24" i="3"/>
  <c r="N24" i="3" s="1"/>
  <c r="O24" i="3" s="1"/>
  <c r="M25" i="3"/>
  <c r="N25" i="3" s="1"/>
  <c r="O25" i="3" s="1"/>
  <c r="M26" i="3"/>
  <c r="N26" i="3" s="1"/>
  <c r="O26" i="3" s="1"/>
  <c r="M27" i="3"/>
  <c r="N27" i="3" s="1"/>
  <c r="O27" i="3" s="1"/>
  <c r="M28" i="3"/>
  <c r="N28" i="3" s="1"/>
  <c r="O28" i="3" s="1"/>
  <c r="M29" i="3"/>
  <c r="N29" i="3" s="1"/>
  <c r="O29" i="3" s="1"/>
  <c r="M30" i="3"/>
  <c r="N30" i="3" s="1"/>
  <c r="O30" i="3" s="1"/>
  <c r="M31" i="3"/>
  <c r="N31" i="3" s="1"/>
  <c r="O31" i="3" s="1"/>
  <c r="M32" i="3"/>
  <c r="N32" i="3" s="1"/>
  <c r="O32" i="3" s="1"/>
  <c r="M33" i="3"/>
  <c r="N33" i="3" s="1"/>
  <c r="O33" i="3" s="1"/>
  <c r="M7" i="3"/>
  <c r="N7" i="3" s="1"/>
  <c r="O7" i="3" s="1"/>
  <c r="AC66" i="2" l="1"/>
  <c r="AC65" i="2"/>
  <c r="AC64" i="2"/>
  <c r="AC63" i="2"/>
  <c r="AC62" i="2"/>
  <c r="AC61" i="2"/>
  <c r="AC60" i="2"/>
  <c r="AC59" i="2"/>
  <c r="AC58" i="2"/>
  <c r="AC57" i="2"/>
  <c r="AC56" i="2"/>
  <c r="M67" i="2"/>
  <c r="M66" i="2"/>
  <c r="M65" i="2"/>
  <c r="M64" i="2"/>
  <c r="M63" i="2"/>
  <c r="M62" i="2"/>
  <c r="M61" i="2"/>
  <c r="M60" i="2"/>
  <c r="M59" i="2"/>
  <c r="M58" i="2"/>
  <c r="M57" i="2"/>
  <c r="N56" i="2"/>
  <c r="N57" i="2"/>
  <c r="N58" i="2"/>
  <c r="N59" i="2"/>
  <c r="N60" i="2"/>
  <c r="N61" i="2"/>
  <c r="N62" i="2"/>
  <c r="N63" i="2"/>
  <c r="AC67" i="2" l="1"/>
  <c r="N39" i="2" l="1"/>
  <c r="O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H39" i="2"/>
  <c r="BI39" i="2"/>
  <c r="BJ39" i="2"/>
  <c r="N40" i="2"/>
  <c r="O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H40" i="2"/>
  <c r="BI40" i="2"/>
  <c r="BJ40" i="2"/>
  <c r="BJ42" i="2" s="1"/>
  <c r="N41" i="2"/>
  <c r="N42" i="2" s="1"/>
  <c r="O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H41" i="2"/>
  <c r="BI41" i="2"/>
  <c r="BI42" i="2" s="1"/>
  <c r="BJ41" i="2"/>
  <c r="R42" i="2"/>
  <c r="V42" i="2"/>
  <c r="Z42" i="2"/>
  <c r="AD42" i="2"/>
  <c r="AH42" i="2"/>
  <c r="AL42" i="2"/>
  <c r="AP42" i="2"/>
  <c r="AT42" i="2"/>
  <c r="AX42" i="2"/>
  <c r="BB42" i="2"/>
  <c r="BF42" i="2"/>
  <c r="N43" i="2"/>
  <c r="O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H43" i="2"/>
  <c r="BI43" i="2"/>
  <c r="BJ43" i="2"/>
  <c r="N44" i="2"/>
  <c r="O44" i="2"/>
  <c r="R44" i="2"/>
  <c r="R46" i="2" s="1"/>
  <c r="S44" i="2"/>
  <c r="T44" i="2"/>
  <c r="U44" i="2"/>
  <c r="V44" i="2"/>
  <c r="V46" i="2" s="1"/>
  <c r="W44" i="2"/>
  <c r="X44" i="2"/>
  <c r="Y44" i="2"/>
  <c r="Z44" i="2"/>
  <c r="AA44" i="2"/>
  <c r="AB44" i="2"/>
  <c r="AC44" i="2"/>
  <c r="AD44" i="2"/>
  <c r="AD46" i="2" s="1"/>
  <c r="AE44" i="2"/>
  <c r="AF44" i="2"/>
  <c r="AG44" i="2"/>
  <c r="AH44" i="2"/>
  <c r="AH46" i="2" s="1"/>
  <c r="AI44" i="2"/>
  <c r="AJ44" i="2"/>
  <c r="AK44" i="2"/>
  <c r="AL44" i="2"/>
  <c r="AL46" i="2" s="1"/>
  <c r="AM44" i="2"/>
  <c r="AN44" i="2"/>
  <c r="AO44" i="2"/>
  <c r="AP44" i="2"/>
  <c r="AQ44" i="2"/>
  <c r="AR44" i="2"/>
  <c r="AS44" i="2"/>
  <c r="AT44" i="2"/>
  <c r="AT46" i="2" s="1"/>
  <c r="AU44" i="2"/>
  <c r="AV44" i="2"/>
  <c r="AW44" i="2"/>
  <c r="AX44" i="2"/>
  <c r="AX46" i="2" s="1"/>
  <c r="AY44" i="2"/>
  <c r="AZ44" i="2"/>
  <c r="BA44" i="2"/>
  <c r="BB44" i="2"/>
  <c r="BB46" i="2" s="1"/>
  <c r="BC44" i="2"/>
  <c r="BD44" i="2"/>
  <c r="BE44" i="2"/>
  <c r="BF44" i="2"/>
  <c r="BH44" i="2"/>
  <c r="BI44" i="2"/>
  <c r="BJ44" i="2"/>
  <c r="BJ46" i="2" s="1"/>
  <c r="N45" i="2"/>
  <c r="N46" i="2" s="1"/>
  <c r="O45" i="2"/>
  <c r="R45" i="2"/>
  <c r="S45" i="2"/>
  <c r="T45" i="2"/>
  <c r="U45" i="2"/>
  <c r="U46" i="2" s="1"/>
  <c r="V45" i="2"/>
  <c r="W45" i="2"/>
  <c r="X45" i="2"/>
  <c r="Y45" i="2"/>
  <c r="Y46" i="2" s="1"/>
  <c r="Z45" i="2"/>
  <c r="AA45" i="2"/>
  <c r="AB45" i="2"/>
  <c r="AC45" i="2"/>
  <c r="AC46" i="2" s="1"/>
  <c r="AD45" i="2"/>
  <c r="AE45" i="2"/>
  <c r="AF45" i="2"/>
  <c r="AG45" i="2"/>
  <c r="AG46" i="2" s="1"/>
  <c r="AH45" i="2"/>
  <c r="AI45" i="2"/>
  <c r="AJ45" i="2"/>
  <c r="AK45" i="2"/>
  <c r="AK46" i="2" s="1"/>
  <c r="AL45" i="2"/>
  <c r="AM45" i="2"/>
  <c r="AN45" i="2"/>
  <c r="AO45" i="2"/>
  <c r="AO46" i="2" s="1"/>
  <c r="AP45" i="2"/>
  <c r="AQ45" i="2"/>
  <c r="AR45" i="2"/>
  <c r="AS45" i="2"/>
  <c r="AS46" i="2" s="1"/>
  <c r="AT45" i="2"/>
  <c r="AU45" i="2"/>
  <c r="AV45" i="2"/>
  <c r="AW45" i="2"/>
  <c r="AW46" i="2" s="1"/>
  <c r="AX45" i="2"/>
  <c r="AY45" i="2"/>
  <c r="AZ45" i="2"/>
  <c r="BA45" i="2"/>
  <c r="BA46" i="2" s="1"/>
  <c r="BB45" i="2"/>
  <c r="BC45" i="2"/>
  <c r="BD45" i="2"/>
  <c r="BE45" i="2"/>
  <c r="BE46" i="2" s="1"/>
  <c r="BF45" i="2"/>
  <c r="BH45" i="2"/>
  <c r="BI45" i="2"/>
  <c r="BI46" i="2" s="1"/>
  <c r="BJ45" i="2"/>
  <c r="Z46" i="2"/>
  <c r="AP46" i="2"/>
  <c r="BF46" i="2"/>
  <c r="N47" i="2"/>
  <c r="O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H47" i="2"/>
  <c r="BI47" i="2"/>
  <c r="BJ47" i="2"/>
  <c r="N48" i="2"/>
  <c r="O48" i="2"/>
  <c r="R48" i="2"/>
  <c r="R50" i="2" s="1"/>
  <c r="S48" i="2"/>
  <c r="T48" i="2"/>
  <c r="U48" i="2"/>
  <c r="V48" i="2"/>
  <c r="V50" i="2" s="1"/>
  <c r="W48" i="2"/>
  <c r="X48" i="2"/>
  <c r="Y48" i="2"/>
  <c r="Z48" i="2"/>
  <c r="AA48" i="2"/>
  <c r="AB48" i="2"/>
  <c r="AC48" i="2"/>
  <c r="AD48" i="2"/>
  <c r="AD50" i="2" s="1"/>
  <c r="AE48" i="2"/>
  <c r="AF48" i="2"/>
  <c r="AG48" i="2"/>
  <c r="AH48" i="2"/>
  <c r="AH50" i="2" s="1"/>
  <c r="AI48" i="2"/>
  <c r="AJ48" i="2"/>
  <c r="AK48" i="2"/>
  <c r="AL48" i="2"/>
  <c r="AL50" i="2" s="1"/>
  <c r="AM48" i="2"/>
  <c r="AN48" i="2"/>
  <c r="AO48" i="2"/>
  <c r="AP48" i="2"/>
  <c r="AQ48" i="2"/>
  <c r="AR48" i="2"/>
  <c r="AS48" i="2"/>
  <c r="AT48" i="2"/>
  <c r="AT50" i="2" s="1"/>
  <c r="AU48" i="2"/>
  <c r="AV48" i="2"/>
  <c r="AW48" i="2"/>
  <c r="AX48" i="2"/>
  <c r="AX50" i="2" s="1"/>
  <c r="AY48" i="2"/>
  <c r="AZ48" i="2"/>
  <c r="BA48" i="2"/>
  <c r="BB48" i="2"/>
  <c r="BB50" i="2" s="1"/>
  <c r="BC48" i="2"/>
  <c r="BD48" i="2"/>
  <c r="BE48" i="2"/>
  <c r="BF48" i="2"/>
  <c r="BH48" i="2"/>
  <c r="BI48" i="2"/>
  <c r="BJ48" i="2"/>
  <c r="BJ50" i="2" s="1"/>
  <c r="N49" i="2"/>
  <c r="O49" i="2"/>
  <c r="R49" i="2"/>
  <c r="S49" i="2"/>
  <c r="T49" i="2"/>
  <c r="U49" i="2"/>
  <c r="U50" i="2" s="1"/>
  <c r="V49" i="2"/>
  <c r="W49" i="2"/>
  <c r="X49" i="2"/>
  <c r="Y49" i="2"/>
  <c r="Y50" i="2" s="1"/>
  <c r="Z49" i="2"/>
  <c r="AA49" i="2"/>
  <c r="AB49" i="2"/>
  <c r="AC49" i="2"/>
  <c r="AC50" i="2" s="1"/>
  <c r="AD49" i="2"/>
  <c r="AE49" i="2"/>
  <c r="AF49" i="2"/>
  <c r="AG49" i="2"/>
  <c r="AG50" i="2" s="1"/>
  <c r="AH49" i="2"/>
  <c r="AI49" i="2"/>
  <c r="AJ49" i="2"/>
  <c r="AK49" i="2"/>
  <c r="AK50" i="2" s="1"/>
  <c r="AL49" i="2"/>
  <c r="AM49" i="2"/>
  <c r="AN49" i="2"/>
  <c r="AO49" i="2"/>
  <c r="AO50" i="2" s="1"/>
  <c r="AP49" i="2"/>
  <c r="AQ49" i="2"/>
  <c r="AR49" i="2"/>
  <c r="AS49" i="2"/>
  <c r="AS50" i="2" s="1"/>
  <c r="AT49" i="2"/>
  <c r="AU49" i="2"/>
  <c r="AV49" i="2"/>
  <c r="AW49" i="2"/>
  <c r="AW50" i="2" s="1"/>
  <c r="AX49" i="2"/>
  <c r="AY49" i="2"/>
  <c r="AZ49" i="2"/>
  <c r="BA49" i="2"/>
  <c r="BA50" i="2" s="1"/>
  <c r="BB49" i="2"/>
  <c r="BC49" i="2"/>
  <c r="BD49" i="2"/>
  <c r="BE49" i="2"/>
  <c r="BE50" i="2" s="1"/>
  <c r="BF49" i="2"/>
  <c r="BH49" i="2"/>
  <c r="BI49" i="2"/>
  <c r="BI50" i="2" s="1"/>
  <c r="BJ49" i="2"/>
  <c r="N50" i="2"/>
  <c r="Z50" i="2"/>
  <c r="AP50" i="2"/>
  <c r="BF50" i="2"/>
  <c r="P8" i="2"/>
  <c r="P9" i="2"/>
  <c r="P10" i="2"/>
  <c r="P11" i="2"/>
  <c r="P12" i="2"/>
  <c r="P13" i="2"/>
  <c r="P14" i="2"/>
  <c r="P43" i="2" s="1"/>
  <c r="P15" i="2"/>
  <c r="P44" i="2" s="1"/>
  <c r="P46" i="2" s="1"/>
  <c r="P16" i="2"/>
  <c r="P45" i="2" s="1"/>
  <c r="P17" i="2"/>
  <c r="P18" i="2"/>
  <c r="P19" i="2"/>
  <c r="P20" i="2"/>
  <c r="P21" i="2"/>
  <c r="P22" i="2"/>
  <c r="P23" i="2"/>
  <c r="P24" i="2"/>
  <c r="P25" i="2"/>
  <c r="P47" i="2" s="1"/>
  <c r="P26" i="2"/>
  <c r="P27" i="2"/>
  <c r="P48" i="2" s="1"/>
  <c r="P50" i="2" s="1"/>
  <c r="P28" i="2"/>
  <c r="P49" i="2" s="1"/>
  <c r="P29" i="2"/>
  <c r="P30" i="2"/>
  <c r="P31" i="2"/>
  <c r="P32" i="2"/>
  <c r="P33" i="2"/>
  <c r="P35" i="2"/>
  <c r="P36" i="2"/>
  <c r="P7" i="2"/>
  <c r="P39" i="2" s="1"/>
  <c r="K8" i="2"/>
  <c r="L8" i="2" s="1"/>
  <c r="M8" i="2" s="1"/>
  <c r="K9" i="2"/>
  <c r="L9" i="2" s="1"/>
  <c r="M9" i="2" s="1"/>
  <c r="K10" i="2"/>
  <c r="L10" i="2" s="1"/>
  <c r="M10" i="2" s="1"/>
  <c r="K11" i="2"/>
  <c r="L11" i="2" s="1"/>
  <c r="M11" i="2" s="1"/>
  <c r="K12" i="2"/>
  <c r="L12" i="2" s="1"/>
  <c r="M12" i="2" s="1"/>
  <c r="K13" i="2"/>
  <c r="L13" i="2" s="1"/>
  <c r="M13" i="2" s="1"/>
  <c r="K14" i="2"/>
  <c r="L14" i="2" s="1"/>
  <c r="M14" i="2" s="1"/>
  <c r="M43" i="2" s="1"/>
  <c r="K15" i="2"/>
  <c r="L15" i="2" s="1"/>
  <c r="M15" i="2" s="1"/>
  <c r="M44" i="2" s="1"/>
  <c r="K16" i="2"/>
  <c r="L16" i="2" s="1"/>
  <c r="M16" i="2" s="1"/>
  <c r="K17" i="2"/>
  <c r="L17" i="2" s="1"/>
  <c r="M17" i="2" s="1"/>
  <c r="K18" i="2"/>
  <c r="L18" i="2" s="1"/>
  <c r="M18" i="2" s="1"/>
  <c r="K19" i="2"/>
  <c r="L19" i="2" s="1"/>
  <c r="M19" i="2" s="1"/>
  <c r="K20" i="2"/>
  <c r="L20" i="2" s="1"/>
  <c r="M20" i="2" s="1"/>
  <c r="K21" i="2"/>
  <c r="L21" i="2" s="1"/>
  <c r="M21" i="2" s="1"/>
  <c r="K22" i="2"/>
  <c r="L22" i="2" s="1"/>
  <c r="M22" i="2" s="1"/>
  <c r="K23" i="2"/>
  <c r="L23" i="2" s="1"/>
  <c r="M23" i="2" s="1"/>
  <c r="K24" i="2"/>
  <c r="L24" i="2" s="1"/>
  <c r="M24" i="2" s="1"/>
  <c r="K25" i="2"/>
  <c r="L25" i="2" s="1"/>
  <c r="M25" i="2" s="1"/>
  <c r="M49" i="2" s="1"/>
  <c r="M50" i="2" s="1"/>
  <c r="K26" i="2"/>
  <c r="L26" i="2" s="1"/>
  <c r="M26" i="2" s="1"/>
  <c r="M47" i="2" s="1"/>
  <c r="K27" i="2"/>
  <c r="L27" i="2" s="1"/>
  <c r="M27" i="2" s="1"/>
  <c r="M48" i="2" s="1"/>
  <c r="K28" i="2"/>
  <c r="L28" i="2" s="1"/>
  <c r="M28" i="2" s="1"/>
  <c r="K29" i="2"/>
  <c r="L29" i="2" s="1"/>
  <c r="M29" i="2" s="1"/>
  <c r="K30" i="2"/>
  <c r="L30" i="2" s="1"/>
  <c r="M30" i="2" s="1"/>
  <c r="K31" i="2"/>
  <c r="L31" i="2" s="1"/>
  <c r="M31" i="2" s="1"/>
  <c r="K32" i="2"/>
  <c r="L32" i="2" s="1"/>
  <c r="M32" i="2" s="1"/>
  <c r="K33" i="2"/>
  <c r="L33" i="2" s="1"/>
  <c r="M33" i="2" s="1"/>
  <c r="K34" i="2"/>
  <c r="L34" i="2" s="1"/>
  <c r="M34" i="2" s="1"/>
  <c r="K35" i="2"/>
  <c r="L35" i="2" s="1"/>
  <c r="M35" i="2" s="1"/>
  <c r="K36" i="2"/>
  <c r="L36" i="2" s="1"/>
  <c r="M36" i="2" s="1"/>
  <c r="K7" i="2"/>
  <c r="L7" i="2" s="1"/>
  <c r="M7" i="2" s="1"/>
  <c r="M39" i="2" s="1"/>
  <c r="A37" i="2"/>
  <c r="K41" i="2" l="1"/>
  <c r="K45" i="2"/>
  <c r="BH50" i="2"/>
  <c r="BC50" i="2"/>
  <c r="AY50" i="2"/>
  <c r="AU50" i="2"/>
  <c r="AQ50" i="2"/>
  <c r="AM50" i="2"/>
  <c r="AI50" i="2"/>
  <c r="AE50" i="2"/>
  <c r="AA50" i="2"/>
  <c r="W50" i="2"/>
  <c r="S50" i="2"/>
  <c r="M45" i="2"/>
  <c r="M46" i="2" s="1"/>
  <c r="BH46" i="2"/>
  <c r="BC46" i="2"/>
  <c r="AY46" i="2"/>
  <c r="AU46" i="2"/>
  <c r="AQ46" i="2"/>
  <c r="AM46" i="2"/>
  <c r="AI46" i="2"/>
  <c r="AE46" i="2"/>
  <c r="AA46" i="2"/>
  <c r="W46" i="2"/>
  <c r="S46" i="2"/>
  <c r="M41" i="2"/>
  <c r="BH42" i="2"/>
  <c r="BC42" i="2"/>
  <c r="AY42" i="2"/>
  <c r="AU42" i="2"/>
  <c r="AQ42" i="2"/>
  <c r="AM42" i="2"/>
  <c r="AI42" i="2"/>
  <c r="AE42" i="2"/>
  <c r="AA42" i="2"/>
  <c r="W42" i="2"/>
  <c r="S42" i="2"/>
  <c r="BE42" i="2"/>
  <c r="BA42" i="2"/>
  <c r="AW42" i="2"/>
  <c r="AS42" i="2"/>
  <c r="AO42" i="2"/>
  <c r="AK42" i="2"/>
  <c r="AG42" i="2"/>
  <c r="AC42" i="2"/>
  <c r="Y42" i="2"/>
  <c r="U42" i="2"/>
  <c r="P41" i="2"/>
  <c r="L41" i="2"/>
  <c r="M40" i="2"/>
  <c r="K47" i="2"/>
  <c r="L49" i="2"/>
  <c r="L45" i="2"/>
  <c r="K43" i="2"/>
  <c r="P40" i="2"/>
  <c r="L40" i="2"/>
  <c r="K39" i="2"/>
  <c r="K48" i="2"/>
  <c r="L48" i="2"/>
  <c r="L44" i="2"/>
  <c r="K40" i="2"/>
  <c r="K42" i="2" s="1"/>
  <c r="K44" i="2"/>
  <c r="K49" i="2"/>
  <c r="BD50" i="2"/>
  <c r="AZ50" i="2"/>
  <c r="AV50" i="2"/>
  <c r="AR50" i="2"/>
  <c r="AN50" i="2"/>
  <c r="AJ50" i="2"/>
  <c r="AF50" i="2"/>
  <c r="AB50" i="2"/>
  <c r="X50" i="2"/>
  <c r="T50" i="2"/>
  <c r="O50" i="2"/>
  <c r="L47" i="2"/>
  <c r="BD46" i="2"/>
  <c r="AZ46" i="2"/>
  <c r="AV46" i="2"/>
  <c r="AR46" i="2"/>
  <c r="AN46" i="2"/>
  <c r="AJ46" i="2"/>
  <c r="AF46" i="2"/>
  <c r="AB46" i="2"/>
  <c r="X46" i="2"/>
  <c r="T46" i="2"/>
  <c r="O46" i="2"/>
  <c r="L43" i="2"/>
  <c r="BD42" i="2"/>
  <c r="AZ42" i="2"/>
  <c r="AV42" i="2"/>
  <c r="AR42" i="2"/>
  <c r="AN42" i="2"/>
  <c r="AJ42" i="2"/>
  <c r="AF42" i="2"/>
  <c r="AB42" i="2"/>
  <c r="X42" i="2"/>
  <c r="T42" i="2"/>
  <c r="O42" i="2"/>
  <c r="L39" i="2"/>
  <c r="K50" i="2"/>
  <c r="K46" i="2"/>
  <c r="L46" i="2" l="1"/>
  <c r="L42" i="2"/>
  <c r="L50" i="2"/>
  <c r="P42" i="2"/>
  <c r="M42" i="2"/>
  <c r="Q10" i="1"/>
  <c r="Q11" i="1" s="1"/>
  <c r="W9" i="1"/>
  <c r="W10" i="1" s="1"/>
  <c r="W11" i="1" s="1"/>
  <c r="V9" i="1"/>
  <c r="V10" i="1" s="1"/>
  <c r="V11" i="1" s="1"/>
  <c r="U9" i="1"/>
  <c r="U10" i="1" s="1"/>
  <c r="U11" i="1" s="1"/>
  <c r="T9" i="1"/>
  <c r="T10" i="1" s="1"/>
  <c r="T11" i="1" s="1"/>
  <c r="S9" i="1"/>
  <c r="S10" i="1" s="1"/>
  <c r="S11" i="1" s="1"/>
  <c r="R9" i="1"/>
  <c r="R10" i="1" s="1"/>
  <c r="R11" i="1" s="1"/>
  <c r="Q9" i="1"/>
  <c r="P9" i="1"/>
  <c r="P10" i="1" s="1"/>
  <c r="P11" i="1" s="1"/>
  <c r="O9" i="1"/>
  <c r="O10" i="1" s="1"/>
  <c r="O11" i="1" s="1"/>
  <c r="J9" i="1"/>
  <c r="J10" i="1" s="1"/>
  <c r="J11" i="1" s="1"/>
  <c r="I9" i="1"/>
  <c r="I10" i="1" s="1"/>
  <c r="I11" i="1" s="1"/>
  <c r="H9" i="1"/>
  <c r="H10" i="1" s="1"/>
  <c r="H11" i="1" s="1"/>
  <c r="G9" i="1"/>
  <c r="G10" i="1" s="1"/>
  <c r="G11" i="1" s="1"/>
  <c r="F9" i="1"/>
  <c r="F10" i="1" s="1"/>
  <c r="F11" i="1" s="1"/>
  <c r="E9" i="1"/>
  <c r="E10" i="1" s="1"/>
  <c r="E11" i="1" s="1"/>
  <c r="D9" i="1"/>
  <c r="D10" i="1" s="1"/>
  <c r="D11" i="1" s="1"/>
  <c r="C9" i="1"/>
  <c r="C10" i="1" s="1"/>
  <c r="C11" i="1" s="1"/>
  <c r="B9" i="1"/>
  <c r="B10" i="1" s="1"/>
  <c r="B11" i="1" s="1"/>
  <c r="X11" i="1" l="1"/>
  <c r="K11" i="1"/>
  <c r="W6" i="1" l="1"/>
  <c r="V6" i="1"/>
  <c r="U6" i="1"/>
  <c r="T6" i="1"/>
  <c r="S6" i="1"/>
  <c r="R6" i="1"/>
  <c r="Q6" i="1"/>
  <c r="P6" i="1"/>
  <c r="O6" i="1"/>
  <c r="X6" i="1" s="1"/>
  <c r="J6" i="1"/>
  <c r="I6" i="1"/>
  <c r="H6" i="1"/>
  <c r="G6" i="1"/>
  <c r="F6" i="1"/>
  <c r="E6" i="1"/>
  <c r="D6" i="1"/>
  <c r="C6" i="1"/>
  <c r="B6" i="1"/>
  <c r="X5" i="1"/>
  <c r="K5" i="1"/>
  <c r="K6" i="1" l="1"/>
</calcChain>
</file>

<file path=xl/sharedStrings.xml><?xml version="1.0" encoding="utf-8"?>
<sst xmlns="http://schemas.openxmlformats.org/spreadsheetml/2006/main" count="1853" uniqueCount="193">
  <si>
    <t>Sugct</t>
  </si>
  <si>
    <t>B6/B6</t>
  </si>
  <si>
    <t>129/B6</t>
  </si>
  <si>
    <t>129/129</t>
  </si>
  <si>
    <t>Gcdh</t>
  </si>
  <si>
    <t>wt</t>
  </si>
  <si>
    <t>het</t>
  </si>
  <si>
    <t>ko</t>
  </si>
  <si>
    <t>Dhtkd1</t>
  </si>
  <si>
    <t>O</t>
  </si>
  <si>
    <t>E</t>
  </si>
  <si>
    <t>O-E</t>
  </si>
  <si>
    <t>(O-E)^2</t>
  </si>
  <si>
    <t>(O-E)^2/E</t>
  </si>
  <si>
    <t>Chi square</t>
  </si>
  <si>
    <t>Expected numbers are calculated based on the total number of pups (122 pups from 14 litters from triple heterozygous breeding pairs).</t>
  </si>
  <si>
    <t>The average litter size was 8.7.</t>
  </si>
  <si>
    <t>Observed (O) and expected (E) progeny.</t>
  </si>
  <si>
    <t>total</t>
  </si>
  <si>
    <t>Chr13</t>
  </si>
  <si>
    <t>Chr2</t>
  </si>
  <si>
    <t>Chr1</t>
  </si>
  <si>
    <t>C0</t>
  </si>
  <si>
    <t>C10:1</t>
  </si>
  <si>
    <t>C10:2</t>
  </si>
  <si>
    <t>C10</t>
  </si>
  <si>
    <t>C12:1</t>
  </si>
  <si>
    <t>C12:1-OH</t>
  </si>
  <si>
    <t>C12</t>
  </si>
  <si>
    <t>C12-OH</t>
  </si>
  <si>
    <t>C14:1</t>
  </si>
  <si>
    <t>C14:1-OH</t>
  </si>
  <si>
    <t>C14:2</t>
  </si>
  <si>
    <t>C14</t>
  </si>
  <si>
    <t>C14-OH</t>
  </si>
  <si>
    <t>C16:1</t>
  </si>
  <si>
    <t>C16:1-OH</t>
  </si>
  <si>
    <t>C16</t>
  </si>
  <si>
    <t>C16-OH</t>
  </si>
  <si>
    <t>C18:1</t>
  </si>
  <si>
    <t>C18:1-OH</t>
  </si>
  <si>
    <t>C18:2</t>
  </si>
  <si>
    <t>C18:2-OH</t>
  </si>
  <si>
    <t>C18</t>
  </si>
  <si>
    <t>C18-OH</t>
  </si>
  <si>
    <t>C2</t>
  </si>
  <si>
    <t>C3</t>
  </si>
  <si>
    <t>C3-DC</t>
  </si>
  <si>
    <t>C4</t>
  </si>
  <si>
    <t>C4-DC</t>
  </si>
  <si>
    <t>C4-OH</t>
  </si>
  <si>
    <t>C5:1</t>
  </si>
  <si>
    <t>C5</t>
  </si>
  <si>
    <t>C5-DC</t>
  </si>
  <si>
    <t>C5-OH</t>
  </si>
  <si>
    <t>C6</t>
  </si>
  <si>
    <t>C6-DC</t>
  </si>
  <si>
    <t>C8:1</t>
  </si>
  <si>
    <t>C8</t>
  </si>
  <si>
    <t>Urine</t>
  </si>
  <si>
    <t>Creatinine</t>
  </si>
  <si>
    <t>Glutaric acid</t>
  </si>
  <si>
    <t>2OH-glutaric acid</t>
  </si>
  <si>
    <t>isovalerylglycine (sum)</t>
  </si>
  <si>
    <t>glyceric acid</t>
  </si>
  <si>
    <t>adipic acid</t>
  </si>
  <si>
    <t>pimelic acid</t>
  </si>
  <si>
    <t>S11/1</t>
  </si>
  <si>
    <t>male</t>
  </si>
  <si>
    <t>Bl</t>
  </si>
  <si>
    <t>S11/3</t>
  </si>
  <si>
    <t>Ag</t>
  </si>
  <si>
    <t>+/-</t>
  </si>
  <si>
    <t>S16/1</t>
  </si>
  <si>
    <t>S11/8</t>
  </si>
  <si>
    <t>female</t>
  </si>
  <si>
    <t>S12/6</t>
  </si>
  <si>
    <t>S16/5</t>
  </si>
  <si>
    <t>S16/12</t>
  </si>
  <si>
    <t>S12/1</t>
  </si>
  <si>
    <t>S12/4</t>
  </si>
  <si>
    <t>S12/5</t>
  </si>
  <si>
    <t>S16/2</t>
  </si>
  <si>
    <t>S16/4</t>
  </si>
  <si>
    <t>+++</t>
  </si>
  <si>
    <t>S11/6</t>
  </si>
  <si>
    <t>S11/7</t>
  </si>
  <si>
    <t>S12/7</t>
  </si>
  <si>
    <t>S12/8</t>
  </si>
  <si>
    <t>S16/7</t>
  </si>
  <si>
    <t>S16/11</t>
  </si>
  <si>
    <t>S11/2</t>
  </si>
  <si>
    <t>S11/4</t>
  </si>
  <si>
    <t>S12/2</t>
  </si>
  <si>
    <t>S12/3</t>
  </si>
  <si>
    <t>S16/3</t>
  </si>
  <si>
    <t>S11/5</t>
  </si>
  <si>
    <t>S11/9</t>
  </si>
  <si>
    <t>S12/9</t>
  </si>
  <si>
    <t>S16/6</t>
  </si>
  <si>
    <t>S16/8</t>
  </si>
  <si>
    <t>S16/9</t>
  </si>
  <si>
    <t>S16/10</t>
  </si>
  <si>
    <t>Ivd</t>
  </si>
  <si>
    <t>D2hgdh</t>
  </si>
  <si>
    <t>Glyctk</t>
  </si>
  <si>
    <t>Weight</t>
  </si>
  <si>
    <t>Kidney</t>
  </si>
  <si>
    <t>Coat color</t>
  </si>
  <si>
    <t>Mouse #</t>
  </si>
  <si>
    <t>ID</t>
  </si>
  <si>
    <t>Sex</t>
  </si>
  <si>
    <t>Genotype</t>
  </si>
  <si>
    <t>Date</t>
  </si>
  <si>
    <t>Age</t>
  </si>
  <si>
    <t>g</t>
  </si>
  <si>
    <t>mg</t>
  </si>
  <si>
    <t>%</t>
  </si>
  <si>
    <t>Chr9</t>
  </si>
  <si>
    <t>necropsy</t>
  </si>
  <si>
    <t>days</t>
  </si>
  <si>
    <t>weeks</t>
  </si>
  <si>
    <t>months</t>
  </si>
  <si>
    <t>cohort size</t>
  </si>
  <si>
    <t>nd</t>
  </si>
  <si>
    <t>Birth</t>
  </si>
  <si>
    <t>plasma</t>
  </si>
  <si>
    <r>
      <rPr>
        <sz val="10"/>
        <color theme="1"/>
        <rFont val="Symbol"/>
        <family val="1"/>
        <charset val="2"/>
      </rPr>
      <t>m</t>
    </r>
    <r>
      <rPr>
        <sz val="10"/>
        <color theme="1"/>
        <rFont val="Calibri"/>
        <family val="2"/>
        <scheme val="minor"/>
      </rPr>
      <t>mol/L</t>
    </r>
  </si>
  <si>
    <t>mg/mL</t>
  </si>
  <si>
    <t>mmol/mol creat</t>
  </si>
  <si>
    <t>detection</t>
  </si>
  <si>
    <t>2-oxoadipic acid (sum)</t>
  </si>
  <si>
    <t>average</t>
  </si>
  <si>
    <t>SD</t>
  </si>
  <si>
    <t>n</t>
  </si>
  <si>
    <t>SEM</t>
  </si>
  <si>
    <t>Segregated according to Sugct genotype</t>
  </si>
  <si>
    <t>Segregated according to Ivd genotype</t>
  </si>
  <si>
    <t>Segregated according to D2hgdh genotype</t>
  </si>
  <si>
    <t>Urine creat</t>
  </si>
  <si>
    <t>C5DC</t>
  </si>
  <si>
    <t>EMA</t>
  </si>
  <si>
    <t>Methylsuccinic</t>
  </si>
  <si>
    <t>Confirmation</t>
  </si>
  <si>
    <t>mmol/mol</t>
  </si>
  <si>
    <t>Liver</t>
  </si>
  <si>
    <t>Brain</t>
  </si>
  <si>
    <t>C57BL/6</t>
  </si>
  <si>
    <t>S30/2</t>
  </si>
  <si>
    <t>N2+1</t>
  </si>
  <si>
    <t>S32/1</t>
  </si>
  <si>
    <t>S31/5</t>
  </si>
  <si>
    <t>S31/7</t>
  </si>
  <si>
    <t>C19/4</t>
  </si>
  <si>
    <t>C19/5</t>
  </si>
  <si>
    <t>C23/3</t>
  </si>
  <si>
    <t>S27/2</t>
  </si>
  <si>
    <t>S28/6</t>
  </si>
  <si>
    <t>S31/4</t>
  </si>
  <si>
    <t>S30/5</t>
  </si>
  <si>
    <t>C25/7</t>
  </si>
  <si>
    <t>129/B6 (B6/B6?)</t>
  </si>
  <si>
    <t>C24/7</t>
  </si>
  <si>
    <t>C24/9</t>
  </si>
  <si>
    <t>C21/8</t>
  </si>
  <si>
    <t>C21/9</t>
  </si>
  <si>
    <t>C22/7</t>
  </si>
  <si>
    <t>C22/8</t>
  </si>
  <si>
    <t>C22/2</t>
  </si>
  <si>
    <t>C23/8</t>
  </si>
  <si>
    <t>C25/2</t>
  </si>
  <si>
    <t>S26/3</t>
  </si>
  <si>
    <t>S27/4</t>
  </si>
  <si>
    <t>S32/6</t>
  </si>
  <si>
    <t>S31/8</t>
  </si>
  <si>
    <t>S27/5</t>
  </si>
  <si>
    <t>C20/8</t>
  </si>
  <si>
    <t>Segregated according to Dhtkd1 genotype</t>
  </si>
  <si>
    <t>of birth</t>
  </si>
  <si>
    <t>of necropsy</t>
  </si>
  <si>
    <t>Background</t>
  </si>
  <si>
    <t>glutaric acid</t>
  </si>
  <si>
    <t>mol/mol creat</t>
  </si>
  <si>
    <t>urine</t>
  </si>
  <si>
    <t>3OH-glutaric acid</t>
  </si>
  <si>
    <r>
      <rPr>
        <sz val="11"/>
        <color theme="1"/>
        <rFont val="Symbol"/>
        <family val="1"/>
        <charset val="2"/>
      </rPr>
      <t>m</t>
    </r>
    <r>
      <rPr>
        <sz val="11"/>
        <color theme="1"/>
        <rFont val="Calibri"/>
        <family val="2"/>
        <scheme val="minor"/>
      </rPr>
      <t>mol/L</t>
    </r>
  </si>
  <si>
    <t>ethylmalonic acid</t>
  </si>
  <si>
    <t>Methylsuccinic acid</t>
  </si>
  <si>
    <t>pmol/mg DW</t>
  </si>
  <si>
    <t>The threshold for 5 degrees of freedom (# genotypic combinations - # alleles) and an alpha level of 0.05 is 11.0705.</t>
  </si>
  <si>
    <r>
      <rPr>
        <b/>
        <sz val="11"/>
        <color theme="1"/>
        <rFont val="Calibri"/>
        <family val="2"/>
        <scheme val="minor"/>
      </rPr>
      <t>Table S1.</t>
    </r>
    <r>
      <rPr>
        <sz val="11"/>
        <color theme="1"/>
        <rFont val="Calibri"/>
        <family val="2"/>
        <scheme val="minor"/>
      </rPr>
      <t xml:space="preserve"> Genotype distribution in a cross of Gcdh</t>
    </r>
    <r>
      <rPr>
        <vertAlign val="superscript"/>
        <sz val="11"/>
        <color theme="1"/>
        <rFont val="Calibri"/>
        <family val="2"/>
        <scheme val="minor"/>
      </rPr>
      <t>+/-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Sugct</t>
    </r>
    <r>
      <rPr>
        <vertAlign val="superscript"/>
        <sz val="11"/>
        <color theme="1"/>
        <rFont val="Calibri"/>
        <family val="2"/>
        <scheme val="minor"/>
      </rPr>
      <t>129/B6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Dhtkd1</t>
    </r>
    <r>
      <rPr>
        <vertAlign val="superscript"/>
        <sz val="11"/>
        <color theme="1"/>
        <rFont val="Calibri"/>
        <family val="2"/>
        <scheme val="minor"/>
      </rPr>
      <t>129/B6</t>
    </r>
    <r>
      <rPr>
        <sz val="11"/>
        <color theme="1"/>
        <rFont val="Calibri"/>
        <family val="2"/>
        <scheme val="minor"/>
      </rPr>
      <t xml:space="preserve"> mice</t>
    </r>
  </si>
  <si>
    <r>
      <rPr>
        <b/>
        <sz val="10"/>
        <color theme="1"/>
        <rFont val="Calibri"/>
        <family val="2"/>
        <scheme val="minor"/>
      </rPr>
      <t>Table S2.</t>
    </r>
    <r>
      <rPr>
        <sz val="10"/>
        <color theme="1"/>
        <rFont val="Calibri"/>
        <family val="2"/>
        <scheme val="minor"/>
      </rPr>
      <t xml:space="preserve"> Biochemical and phenotypic data in mice of an F2 population of the parental C57BL/6J and 129S2/SvPasCrl strains (B6129F2)</t>
    </r>
  </si>
  <si>
    <r>
      <rPr>
        <b/>
        <sz val="10"/>
        <color theme="1"/>
        <rFont val="Calibri"/>
        <family val="2"/>
        <scheme val="minor"/>
      </rPr>
      <t>Table S3.</t>
    </r>
    <r>
      <rPr>
        <sz val="10"/>
        <color theme="1"/>
        <rFont val="Calibri"/>
        <family val="2"/>
        <scheme val="minor"/>
      </rPr>
      <t xml:space="preserve"> Biochemical and phenotypic data in the GA1 mice of an F2 population of the parental C57BL/6J and 129S2/SvPasCrl strains (B6129F2)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</si>
</sst>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00"/>
    <numFmt numFmtId="165" formatCode="0.0%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Symbol"/>
      <family val="1"/>
      <charset val="2"/>
    </font>
    <font>
      <b/>
      <u/>
      <sz val="10"/>
      <color theme="1"/>
      <name val="Calibri"/>
      <family val="2"/>
      <scheme val="minor"/>
    </font>
    <font>
      <sz val="11"/>
      <color theme="1"/>
      <name val="Symbol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9" fontId="0" fillId="0" borderId="0" xfId="1" applyFont="1"/>
    <xf numFmtId="165" fontId="0" fillId="0" borderId="2" xfId="1" applyNumberFormat="1" applyFont="1" applyBorder="1"/>
    <xf numFmtId="165" fontId="0" fillId="0" borderId="3" xfId="1" applyNumberFormat="1" applyFont="1" applyBorder="1"/>
    <xf numFmtId="165" fontId="0" fillId="0" borderId="5" xfId="1" applyNumberFormat="1" applyFont="1" applyBorder="1"/>
    <xf numFmtId="165" fontId="0" fillId="0" borderId="6" xfId="1" applyNumberFormat="1" applyFont="1" applyBorder="1"/>
    <xf numFmtId="165" fontId="0" fillId="0" borderId="1" xfId="1" applyNumberFormat="1" applyFont="1" applyBorder="1"/>
    <xf numFmtId="165" fontId="0" fillId="0" borderId="4" xfId="1" applyNumberFormat="1" applyFont="1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0" xfId="0" applyAlignment="1">
      <alignment horizontal="left"/>
    </xf>
    <xf numFmtId="0" fontId="0" fillId="0" borderId="9" xfId="0" applyBorder="1"/>
    <xf numFmtId="0" fontId="0" fillId="0" borderId="10" xfId="0" applyFill="1" applyBorder="1"/>
    <xf numFmtId="0" fontId="0" fillId="0" borderId="10" xfId="0" applyBorder="1"/>
    <xf numFmtId="9" fontId="0" fillId="0" borderId="9" xfId="0" applyNumberFormat="1" applyBorder="1"/>
    <xf numFmtId="9" fontId="0" fillId="0" borderId="11" xfId="0" applyNumberFormat="1" applyBorder="1"/>
    <xf numFmtId="1" fontId="0" fillId="0" borderId="7" xfId="0" applyNumberFormat="1" applyBorder="1"/>
    <xf numFmtId="1" fontId="0" fillId="0" borderId="0" xfId="0" applyNumberFormat="1" applyBorder="1"/>
    <xf numFmtId="1" fontId="0" fillId="0" borderId="8" xfId="0" applyNumberFormat="1" applyBorder="1"/>
    <xf numFmtId="1" fontId="0" fillId="0" borderId="2" xfId="0" applyNumberFormat="1" applyBorder="1"/>
    <xf numFmtId="164" fontId="0" fillId="0" borderId="5" xfId="0" applyNumberFormat="1" applyBorder="1"/>
    <xf numFmtId="164" fontId="0" fillId="0" borderId="0" xfId="0" applyNumberFormat="1" applyBorder="1"/>
    <xf numFmtId="1" fontId="0" fillId="0" borderId="1" xfId="0" applyNumberFormat="1" applyBorder="1"/>
    <xf numFmtId="1" fontId="0" fillId="0" borderId="3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4" xfId="0" applyNumberFormat="1" applyBorder="1"/>
    <xf numFmtId="164" fontId="0" fillId="0" borderId="6" xfId="0" applyNumberFormat="1" applyBorder="1"/>
    <xf numFmtId="0" fontId="2" fillId="2" borderId="1" xfId="0" applyFont="1" applyFill="1" applyBorder="1"/>
    <xf numFmtId="0" fontId="2" fillId="2" borderId="4" xfId="0" applyFont="1" applyFill="1" applyBorder="1"/>
    <xf numFmtId="0" fontId="2" fillId="3" borderId="1" xfId="0" applyFont="1" applyFill="1" applyBorder="1"/>
    <xf numFmtId="0" fontId="2" fillId="3" borderId="4" xfId="0" applyFont="1" applyFill="1" applyBorder="1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0" xfId="0" applyFont="1" applyBorder="1"/>
    <xf numFmtId="0" fontId="5" fillId="0" borderId="8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14" fontId="5" fillId="0" borderId="2" xfId="0" applyNumberFormat="1" applyFont="1" applyBorder="1"/>
    <xf numFmtId="166" fontId="5" fillId="0" borderId="2" xfId="0" applyNumberFormat="1" applyFont="1" applyBorder="1"/>
    <xf numFmtId="10" fontId="5" fillId="0" borderId="2" xfId="1" applyNumberFormat="1" applyFont="1" applyBorder="1"/>
    <xf numFmtId="2" fontId="5" fillId="0" borderId="2" xfId="0" applyNumberFormat="1" applyFont="1" applyBorder="1"/>
    <xf numFmtId="14" fontId="5" fillId="0" borderId="0" xfId="0" applyNumberFormat="1" applyFont="1" applyBorder="1"/>
    <xf numFmtId="166" fontId="5" fillId="0" borderId="0" xfId="0" applyNumberFormat="1" applyFont="1" applyBorder="1"/>
    <xf numFmtId="10" fontId="5" fillId="0" borderId="0" xfId="1" applyNumberFormat="1" applyFont="1" applyBorder="1"/>
    <xf numFmtId="2" fontId="5" fillId="0" borderId="0" xfId="0" applyNumberFormat="1" applyFont="1" applyBorder="1"/>
    <xf numFmtId="164" fontId="5" fillId="0" borderId="0" xfId="0" applyNumberFormat="1" applyFont="1" applyBorder="1"/>
    <xf numFmtId="1" fontId="5" fillId="0" borderId="0" xfId="0" applyNumberFormat="1" applyFont="1" applyBorder="1"/>
    <xf numFmtId="1" fontId="5" fillId="0" borderId="8" xfId="0" applyNumberFormat="1" applyFont="1" applyBorder="1"/>
    <xf numFmtId="14" fontId="5" fillId="0" borderId="5" xfId="0" applyNumberFormat="1" applyFont="1" applyBorder="1"/>
    <xf numFmtId="166" fontId="5" fillId="0" borderId="5" xfId="0" applyNumberFormat="1" applyFont="1" applyBorder="1"/>
    <xf numFmtId="10" fontId="5" fillId="0" borderId="5" xfId="1" applyNumberFormat="1" applyFont="1" applyBorder="1"/>
    <xf numFmtId="2" fontId="5" fillId="0" borderId="5" xfId="0" applyNumberFormat="1" applyFont="1" applyBorder="1"/>
    <xf numFmtId="164" fontId="5" fillId="0" borderId="5" xfId="0" applyNumberFormat="1" applyFont="1" applyBorder="1"/>
    <xf numFmtId="1" fontId="5" fillId="0" borderId="5" xfId="0" applyNumberFormat="1" applyFont="1" applyBorder="1"/>
    <xf numFmtId="1" fontId="5" fillId="0" borderId="6" xfId="0" applyNumberFormat="1" applyFont="1" applyBorder="1"/>
    <xf numFmtId="164" fontId="5" fillId="0" borderId="2" xfId="0" applyNumberFormat="1" applyFont="1" applyBorder="1"/>
    <xf numFmtId="1" fontId="5" fillId="0" borderId="2" xfId="0" applyNumberFormat="1" applyFont="1" applyBorder="1"/>
    <xf numFmtId="1" fontId="5" fillId="0" borderId="3" xfId="0" applyNumberFormat="1" applyFont="1" applyBorder="1"/>
    <xf numFmtId="0" fontId="8" fillId="0" borderId="12" xfId="0" applyFont="1" applyBorder="1"/>
    <xf numFmtId="0" fontId="6" fillId="0" borderId="0" xfId="0" applyFont="1"/>
    <xf numFmtId="0" fontId="5" fillId="4" borderId="2" xfId="0" applyFont="1" applyFill="1" applyBorder="1"/>
    <xf numFmtId="0" fontId="5" fillId="4" borderId="0" xfId="0" applyFont="1" applyFill="1" applyBorder="1"/>
    <xf numFmtId="0" fontId="5" fillId="4" borderId="5" xfId="0" applyFont="1" applyFill="1" applyBorder="1"/>
    <xf numFmtId="2" fontId="5" fillId="0" borderId="8" xfId="0" applyNumberFormat="1" applyFont="1" applyBorder="1"/>
    <xf numFmtId="164" fontId="5" fillId="0" borderId="6" xfId="0" applyNumberFormat="1" applyFont="1" applyBorder="1"/>
    <xf numFmtId="0" fontId="5" fillId="2" borderId="2" xfId="0" applyFont="1" applyFill="1" applyBorder="1"/>
    <xf numFmtId="0" fontId="5" fillId="2" borderId="0" xfId="0" applyFont="1" applyFill="1" applyBorder="1"/>
    <xf numFmtId="0" fontId="5" fillId="2" borderId="5" xfId="0" applyFont="1" applyFill="1" applyBorder="1"/>
    <xf numFmtId="2" fontId="5" fillId="2" borderId="2" xfId="0" applyNumberFormat="1" applyFont="1" applyFill="1" applyBorder="1"/>
    <xf numFmtId="2" fontId="5" fillId="2" borderId="0" xfId="0" applyNumberFormat="1" applyFont="1" applyFill="1" applyBorder="1"/>
    <xf numFmtId="2" fontId="5" fillId="2" borderId="5" xfId="0" applyNumberFormat="1" applyFont="1" applyFill="1" applyBorder="1"/>
    <xf numFmtId="1" fontId="5" fillId="2" borderId="0" xfId="0" applyNumberFormat="1" applyFont="1" applyFill="1" applyBorder="1"/>
    <xf numFmtId="1" fontId="5" fillId="2" borderId="5" xfId="0" applyNumberFormat="1" applyFont="1" applyFill="1" applyBorder="1"/>
    <xf numFmtId="1" fontId="5" fillId="2" borderId="2" xfId="0" applyNumberFormat="1" applyFont="1" applyFill="1" applyBorder="1"/>
    <xf numFmtId="2" fontId="0" fillId="0" borderId="0" xfId="0" applyNumberFormat="1"/>
    <xf numFmtId="166" fontId="0" fillId="0" borderId="0" xfId="0" applyNumberFormat="1"/>
    <xf numFmtId="0" fontId="0" fillId="2" borderId="0" xfId="0" applyFill="1"/>
    <xf numFmtId="2" fontId="0" fillId="2" borderId="0" xfId="0" applyNumberFormat="1" applyFill="1"/>
    <xf numFmtId="0" fontId="0" fillId="2" borderId="2" xfId="0" applyFill="1" applyBorder="1"/>
    <xf numFmtId="0" fontId="0" fillId="2" borderId="0" xfId="0" applyFill="1" applyBorder="1"/>
    <xf numFmtId="14" fontId="0" fillId="0" borderId="0" xfId="0" applyNumberFormat="1" applyBorder="1"/>
    <xf numFmtId="166" fontId="0" fillId="0" borderId="0" xfId="0" applyNumberFormat="1" applyBorder="1"/>
    <xf numFmtId="10" fontId="0" fillId="0" borderId="0" xfId="1" applyNumberFormat="1" applyFont="1" applyBorder="1"/>
    <xf numFmtId="2" fontId="0" fillId="0" borderId="0" xfId="0" applyNumberFormat="1" applyBorder="1"/>
    <xf numFmtId="2" fontId="0" fillId="2" borderId="0" xfId="0" applyNumberFormat="1" applyFill="1" applyBorder="1"/>
    <xf numFmtId="166" fontId="0" fillId="0" borderId="8" xfId="0" applyNumberFormat="1" applyBorder="1"/>
    <xf numFmtId="14" fontId="0" fillId="0" borderId="5" xfId="0" applyNumberFormat="1" applyBorder="1"/>
    <xf numFmtId="166" fontId="0" fillId="0" borderId="5" xfId="0" applyNumberFormat="1" applyBorder="1"/>
    <xf numFmtId="10" fontId="0" fillId="0" borderId="5" xfId="1" applyNumberFormat="1" applyFont="1" applyBorder="1"/>
    <xf numFmtId="2" fontId="0" fillId="0" borderId="5" xfId="0" applyNumberFormat="1" applyBorder="1"/>
    <xf numFmtId="2" fontId="0" fillId="2" borderId="5" xfId="0" applyNumberFormat="1" applyFill="1" applyBorder="1"/>
    <xf numFmtId="166" fontId="0" fillId="0" borderId="6" xfId="0" applyNumberFormat="1" applyBorder="1"/>
    <xf numFmtId="14" fontId="0" fillId="0" borderId="2" xfId="0" applyNumberFormat="1" applyBorder="1"/>
    <xf numFmtId="166" fontId="0" fillId="0" borderId="2" xfId="0" applyNumberFormat="1" applyBorder="1"/>
    <xf numFmtId="10" fontId="0" fillId="0" borderId="2" xfId="1" applyNumberFormat="1" applyFont="1" applyBorder="1"/>
    <xf numFmtId="2" fontId="0" fillId="0" borderId="2" xfId="0" applyNumberFormat="1" applyBorder="1"/>
    <xf numFmtId="2" fontId="0" fillId="2" borderId="2" xfId="0" applyNumberFormat="1" applyFill="1" applyBorder="1"/>
    <xf numFmtId="166" fontId="0" fillId="0" borderId="3" xfId="0" applyNumberFormat="1" applyBorder="1"/>
    <xf numFmtId="0" fontId="0" fillId="2" borderId="5" xfId="0" applyFill="1" applyBorder="1"/>
    <xf numFmtId="166" fontId="5" fillId="0" borderId="3" xfId="0" applyNumberFormat="1" applyFont="1" applyBorder="1"/>
    <xf numFmtId="166" fontId="5" fillId="0" borderId="8" xfId="0" applyNumberFormat="1" applyFont="1" applyBorder="1"/>
    <xf numFmtId="166" fontId="5" fillId="0" borderId="6" xfId="0" applyNumberFormat="1" applyFont="1" applyBorder="1"/>
    <xf numFmtId="0" fontId="5" fillId="0" borderId="0" xfId="0" applyNumberFormat="1" applyFont="1" applyBorder="1"/>
    <xf numFmtId="164" fontId="5" fillId="2" borderId="2" xfId="0" applyNumberFormat="1" applyFont="1" applyFill="1" applyBorder="1"/>
    <xf numFmtId="164" fontId="5" fillId="2" borderId="0" xfId="0" applyNumberFormat="1" applyFont="1" applyFill="1" applyBorder="1"/>
    <xf numFmtId="164" fontId="5" fillId="2" borderId="5" xfId="0" applyNumberFormat="1" applyFont="1" applyFill="1" applyBorder="1"/>
    <xf numFmtId="166" fontId="5" fillId="2" borderId="2" xfId="2" applyNumberFormat="1" applyFont="1" applyFill="1" applyBorder="1"/>
    <xf numFmtId="166" fontId="5" fillId="2" borderId="0" xfId="2" applyNumberFormat="1" applyFont="1" applyFill="1" applyBorder="1"/>
    <xf numFmtId="166" fontId="5" fillId="2" borderId="5" xfId="2" applyNumberFormat="1" applyFont="1" applyFill="1" applyBorder="1"/>
    <xf numFmtId="0" fontId="5" fillId="0" borderId="2" xfId="2" applyNumberFormat="1" applyFont="1" applyBorder="1"/>
    <xf numFmtId="0" fontId="5" fillId="0" borderId="0" xfId="2" applyNumberFormat="1" applyFont="1" applyBorder="1"/>
    <xf numFmtId="0" fontId="5" fillId="0" borderId="5" xfId="2" applyNumberFormat="1" applyFont="1" applyBorder="1"/>
    <xf numFmtId="166" fontId="5" fillId="0" borderId="2" xfId="2" applyNumberFormat="1" applyFont="1" applyBorder="1"/>
    <xf numFmtId="166" fontId="5" fillId="0" borderId="0" xfId="2" applyNumberFormat="1" applyFont="1" applyBorder="1"/>
    <xf numFmtId="0" fontId="5" fillId="0" borderId="2" xfId="0" applyNumberFormat="1" applyFont="1" applyBorder="1"/>
    <xf numFmtId="0" fontId="5" fillId="0" borderId="5" xfId="0" applyNumberFormat="1" applyFont="1" applyBorder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tabSelected="1" zoomScale="90" zoomScaleNormal="90" workbookViewId="0">
      <selection activeCell="A2" sqref="A2"/>
    </sheetView>
  </sheetViews>
  <sheetFormatPr defaultRowHeight="15" x14ac:dyDescent="0.25"/>
  <cols>
    <col min="12" max="12" width="10.42578125" bestFit="1" customWidth="1"/>
    <col min="25" max="25" width="10.42578125" bestFit="1" customWidth="1"/>
  </cols>
  <sheetData>
    <row r="1" spans="1:25" ht="17.25" x14ac:dyDescent="0.25">
      <c r="A1" t="s">
        <v>190</v>
      </c>
    </row>
    <row r="2" spans="1:25" ht="15.75" thickBot="1" x14ac:dyDescent="0.3"/>
    <row r="3" spans="1:25" x14ac:dyDescent="0.25">
      <c r="A3" s="35" t="s">
        <v>0</v>
      </c>
      <c r="B3" s="1" t="s">
        <v>1</v>
      </c>
      <c r="C3" s="2" t="s">
        <v>2</v>
      </c>
      <c r="D3" s="3" t="s">
        <v>3</v>
      </c>
      <c r="E3" s="2" t="s">
        <v>1</v>
      </c>
      <c r="F3" s="2" t="s">
        <v>2</v>
      </c>
      <c r="G3" s="2" t="s">
        <v>3</v>
      </c>
      <c r="H3" s="1" t="s">
        <v>1</v>
      </c>
      <c r="I3" s="2" t="s">
        <v>2</v>
      </c>
      <c r="J3" s="3" t="s">
        <v>3</v>
      </c>
      <c r="K3" s="18"/>
      <c r="N3" s="37" t="s">
        <v>8</v>
      </c>
      <c r="O3" s="1" t="s">
        <v>1</v>
      </c>
      <c r="P3" s="2" t="s">
        <v>2</v>
      </c>
      <c r="Q3" s="3" t="s">
        <v>3</v>
      </c>
      <c r="R3" s="2" t="s">
        <v>1</v>
      </c>
      <c r="S3" s="2" t="s">
        <v>2</v>
      </c>
      <c r="T3" s="2" t="s">
        <v>3</v>
      </c>
      <c r="U3" s="1" t="s">
        <v>1</v>
      </c>
      <c r="V3" s="2" t="s">
        <v>2</v>
      </c>
      <c r="W3" s="3" t="s">
        <v>3</v>
      </c>
      <c r="X3" s="18"/>
    </row>
    <row r="4" spans="1:25" ht="15.75" thickBot="1" x14ac:dyDescent="0.3">
      <c r="A4" s="36" t="s">
        <v>4</v>
      </c>
      <c r="B4" s="4" t="s">
        <v>5</v>
      </c>
      <c r="C4" s="5" t="s">
        <v>5</v>
      </c>
      <c r="D4" s="6" t="s">
        <v>5</v>
      </c>
      <c r="E4" s="5" t="s">
        <v>6</v>
      </c>
      <c r="F4" s="5" t="s">
        <v>6</v>
      </c>
      <c r="G4" s="5" t="s">
        <v>6</v>
      </c>
      <c r="H4" s="4" t="s">
        <v>7</v>
      </c>
      <c r="I4" s="5" t="s">
        <v>7</v>
      </c>
      <c r="J4" s="6" t="s">
        <v>7</v>
      </c>
      <c r="K4" s="19" t="s">
        <v>18</v>
      </c>
      <c r="N4" s="38" t="s">
        <v>4</v>
      </c>
      <c r="O4" s="4" t="s">
        <v>5</v>
      </c>
      <c r="P4" s="5" t="s">
        <v>5</v>
      </c>
      <c r="Q4" s="6" t="s">
        <v>5</v>
      </c>
      <c r="R4" s="5" t="s">
        <v>6</v>
      </c>
      <c r="S4" s="5" t="s">
        <v>6</v>
      </c>
      <c r="T4" s="5" t="s">
        <v>6</v>
      </c>
      <c r="U4" s="4" t="s">
        <v>7</v>
      </c>
      <c r="V4" s="5" t="s">
        <v>7</v>
      </c>
      <c r="W4" s="6" t="s">
        <v>7</v>
      </c>
      <c r="X4" s="19" t="s">
        <v>18</v>
      </c>
    </row>
    <row r="5" spans="1:25" x14ac:dyDescent="0.25">
      <c r="A5" s="1" t="s">
        <v>9</v>
      </c>
      <c r="B5" s="12">
        <v>5.737704918032787E-2</v>
      </c>
      <c r="C5" s="8">
        <v>0.12295081967213115</v>
      </c>
      <c r="D5" s="9">
        <v>6.5573770491803282E-2</v>
      </c>
      <c r="E5" s="12">
        <v>0.12295081967213115</v>
      </c>
      <c r="F5" s="8">
        <v>0.28688524590163933</v>
      </c>
      <c r="G5" s="9">
        <v>9.8360655737704916E-2</v>
      </c>
      <c r="H5" s="8">
        <v>4.0983606557377046E-2</v>
      </c>
      <c r="I5" s="8">
        <v>0.12295081967213115</v>
      </c>
      <c r="J5" s="9">
        <v>8.1967213114754092E-2</v>
      </c>
      <c r="K5" s="21">
        <f>SUM(B5:J5)</f>
        <v>1</v>
      </c>
      <c r="N5" s="1"/>
      <c r="O5" s="12">
        <v>6.5573770491803282E-2</v>
      </c>
      <c r="P5" s="8">
        <v>8.1967213114754092E-2</v>
      </c>
      <c r="Q5" s="9">
        <v>9.8360655737704916E-2</v>
      </c>
      <c r="R5" s="12">
        <v>0.18032786885245902</v>
      </c>
      <c r="S5" s="8">
        <v>0.25409836065573771</v>
      </c>
      <c r="T5" s="9">
        <v>7.3770491803278687E-2</v>
      </c>
      <c r="U5" s="8">
        <v>4.9180327868852458E-2</v>
      </c>
      <c r="V5" s="8">
        <v>0.13934426229508196</v>
      </c>
      <c r="W5" s="9">
        <v>5.737704918032787E-2</v>
      </c>
      <c r="X5" s="21">
        <f>SUM(O5:W5)</f>
        <v>1</v>
      </c>
    </row>
    <row r="6" spans="1:25" ht="15.75" thickBot="1" x14ac:dyDescent="0.3">
      <c r="A6" s="4" t="s">
        <v>10</v>
      </c>
      <c r="B6" s="13">
        <f>0.25*0.25</f>
        <v>6.25E-2</v>
      </c>
      <c r="C6" s="10">
        <f>0.25*0.5</f>
        <v>0.125</v>
      </c>
      <c r="D6" s="11">
        <f>0.25*0.25</f>
        <v>6.25E-2</v>
      </c>
      <c r="E6" s="13">
        <f>0.5*0.25</f>
        <v>0.125</v>
      </c>
      <c r="F6" s="10">
        <f>0.5*0.5</f>
        <v>0.25</v>
      </c>
      <c r="G6" s="11">
        <f>0.5*0.25</f>
        <v>0.125</v>
      </c>
      <c r="H6" s="10">
        <f>0.25*0.25</f>
        <v>6.25E-2</v>
      </c>
      <c r="I6" s="10">
        <f>0.25*0.5</f>
        <v>0.125</v>
      </c>
      <c r="J6" s="11">
        <f>0.25*0.25</f>
        <v>6.25E-2</v>
      </c>
      <c r="K6" s="22">
        <f>SUM(B6:J6)</f>
        <v>1</v>
      </c>
      <c r="N6" s="4"/>
      <c r="O6" s="13">
        <f>0.25*0.25</f>
        <v>6.25E-2</v>
      </c>
      <c r="P6" s="10">
        <f>0.25*0.5</f>
        <v>0.125</v>
      </c>
      <c r="Q6" s="11">
        <f>0.25*0.25</f>
        <v>6.25E-2</v>
      </c>
      <c r="R6" s="13">
        <f>0.5*0.25</f>
        <v>0.125</v>
      </c>
      <c r="S6" s="10">
        <f>0.5*0.5</f>
        <v>0.25</v>
      </c>
      <c r="T6" s="11">
        <f>0.5*0.25</f>
        <v>0.125</v>
      </c>
      <c r="U6" s="10">
        <f>0.25*0.25</f>
        <v>6.25E-2</v>
      </c>
      <c r="V6" s="10">
        <f>0.25*0.5</f>
        <v>0.125</v>
      </c>
      <c r="W6" s="11">
        <f>0.25*0.25</f>
        <v>6.25E-2</v>
      </c>
      <c r="X6" s="22">
        <f>SUM(O6:W6)</f>
        <v>1</v>
      </c>
    </row>
    <row r="7" spans="1:25" x14ac:dyDescent="0.25">
      <c r="A7" s="1" t="s">
        <v>9</v>
      </c>
      <c r="B7" s="1">
        <v>7</v>
      </c>
      <c r="C7" s="2">
        <v>15</v>
      </c>
      <c r="D7" s="3">
        <v>8</v>
      </c>
      <c r="E7" s="1">
        <v>15</v>
      </c>
      <c r="F7" s="2">
        <v>35</v>
      </c>
      <c r="G7" s="3">
        <v>12</v>
      </c>
      <c r="H7" s="2">
        <v>5</v>
      </c>
      <c r="I7" s="2">
        <v>15</v>
      </c>
      <c r="J7" s="3">
        <v>10</v>
      </c>
      <c r="K7" s="20">
        <v>122</v>
      </c>
      <c r="N7" s="1" t="s">
        <v>9</v>
      </c>
      <c r="O7" s="1">
        <v>8</v>
      </c>
      <c r="P7" s="2">
        <v>10</v>
      </c>
      <c r="Q7" s="3">
        <v>12</v>
      </c>
      <c r="R7" s="1">
        <v>22</v>
      </c>
      <c r="S7" s="2">
        <v>31</v>
      </c>
      <c r="T7" s="3">
        <v>9</v>
      </c>
      <c r="U7" s="2">
        <v>6</v>
      </c>
      <c r="V7" s="2">
        <v>17</v>
      </c>
      <c r="W7" s="3">
        <v>7</v>
      </c>
      <c r="X7" s="20">
        <v>122</v>
      </c>
    </row>
    <row r="8" spans="1:25" ht="15.75" thickBot="1" x14ac:dyDescent="0.3">
      <c r="A8" s="14" t="s">
        <v>10</v>
      </c>
      <c r="B8" s="23">
        <v>7.625</v>
      </c>
      <c r="C8" s="24">
        <v>15.25</v>
      </c>
      <c r="D8" s="25">
        <v>7.625</v>
      </c>
      <c r="E8" s="23">
        <v>15.25</v>
      </c>
      <c r="F8" s="24">
        <v>30.5</v>
      </c>
      <c r="G8" s="25">
        <v>15.25</v>
      </c>
      <c r="H8" s="24">
        <v>7.625</v>
      </c>
      <c r="I8" s="24">
        <v>15.25</v>
      </c>
      <c r="J8" s="25">
        <v>7.625</v>
      </c>
      <c r="K8" s="20">
        <v>122</v>
      </c>
      <c r="N8" s="14" t="s">
        <v>10</v>
      </c>
      <c r="O8" s="23">
        <v>7.625</v>
      </c>
      <c r="P8" s="24">
        <v>15.25</v>
      </c>
      <c r="Q8" s="25">
        <v>7.625</v>
      </c>
      <c r="R8" s="23">
        <v>15.25</v>
      </c>
      <c r="S8" s="24">
        <v>30.5</v>
      </c>
      <c r="T8" s="25">
        <v>15.25</v>
      </c>
      <c r="U8" s="24">
        <v>7.625</v>
      </c>
      <c r="V8" s="24">
        <v>15.25</v>
      </c>
      <c r="W8" s="25">
        <v>7.625</v>
      </c>
      <c r="X8" s="20">
        <v>122</v>
      </c>
    </row>
    <row r="9" spans="1:25" x14ac:dyDescent="0.25">
      <c r="A9" s="1" t="s">
        <v>11</v>
      </c>
      <c r="B9" s="29">
        <f>B7-B8</f>
        <v>-0.625</v>
      </c>
      <c r="C9" s="26">
        <f t="shared" ref="C9:I9" si="0">C7-C8</f>
        <v>-0.25</v>
      </c>
      <c r="D9" s="26">
        <f t="shared" si="0"/>
        <v>0.375</v>
      </c>
      <c r="E9" s="26">
        <f t="shared" si="0"/>
        <v>-0.25</v>
      </c>
      <c r="F9" s="26">
        <f t="shared" si="0"/>
        <v>4.5</v>
      </c>
      <c r="G9" s="26">
        <f t="shared" si="0"/>
        <v>-3.25</v>
      </c>
      <c r="H9" s="26">
        <f t="shared" si="0"/>
        <v>-2.625</v>
      </c>
      <c r="I9" s="26">
        <f t="shared" si="0"/>
        <v>-0.25</v>
      </c>
      <c r="J9" s="30">
        <f>J7-J8</f>
        <v>2.375</v>
      </c>
      <c r="K9" s="2"/>
      <c r="L9" s="3"/>
      <c r="N9" s="1" t="s">
        <v>11</v>
      </c>
      <c r="O9" s="29">
        <f>O7-O8</f>
        <v>0.375</v>
      </c>
      <c r="P9" s="26">
        <f t="shared" ref="P9:V9" si="1">P7-P8</f>
        <v>-5.25</v>
      </c>
      <c r="Q9" s="26">
        <f t="shared" si="1"/>
        <v>4.375</v>
      </c>
      <c r="R9" s="26">
        <f t="shared" si="1"/>
        <v>6.75</v>
      </c>
      <c r="S9" s="26">
        <f t="shared" si="1"/>
        <v>0.5</v>
      </c>
      <c r="T9" s="26">
        <f t="shared" si="1"/>
        <v>-6.25</v>
      </c>
      <c r="U9" s="26">
        <f t="shared" si="1"/>
        <v>-1.625</v>
      </c>
      <c r="V9" s="26">
        <f t="shared" si="1"/>
        <v>1.75</v>
      </c>
      <c r="W9" s="30">
        <f>W7-W8</f>
        <v>-0.625</v>
      </c>
      <c r="X9" s="2"/>
      <c r="Y9" s="3"/>
    </row>
    <row r="10" spans="1:25" x14ac:dyDescent="0.25">
      <c r="A10" s="14" t="s">
        <v>12</v>
      </c>
      <c r="B10" s="31">
        <f>B9^2</f>
        <v>0.390625</v>
      </c>
      <c r="C10" s="28">
        <f t="shared" ref="C10:J10" si="2">C9^2</f>
        <v>6.25E-2</v>
      </c>
      <c r="D10" s="28">
        <f t="shared" si="2"/>
        <v>0.140625</v>
      </c>
      <c r="E10" s="28">
        <f t="shared" si="2"/>
        <v>6.25E-2</v>
      </c>
      <c r="F10" s="28">
        <f t="shared" si="2"/>
        <v>20.25</v>
      </c>
      <c r="G10" s="28">
        <f t="shared" si="2"/>
        <v>10.5625</v>
      </c>
      <c r="H10" s="28">
        <f t="shared" si="2"/>
        <v>6.890625</v>
      </c>
      <c r="I10" s="28">
        <f t="shared" si="2"/>
        <v>6.25E-2</v>
      </c>
      <c r="J10" s="32">
        <f t="shared" si="2"/>
        <v>5.640625</v>
      </c>
      <c r="K10" s="15"/>
      <c r="L10" s="16"/>
      <c r="N10" s="14" t="s">
        <v>12</v>
      </c>
      <c r="O10" s="31">
        <f>O9^2</f>
        <v>0.140625</v>
      </c>
      <c r="P10" s="28">
        <f t="shared" ref="P10:W10" si="3">P9^2</f>
        <v>27.5625</v>
      </c>
      <c r="Q10" s="28">
        <f t="shared" si="3"/>
        <v>19.140625</v>
      </c>
      <c r="R10" s="28">
        <f t="shared" si="3"/>
        <v>45.5625</v>
      </c>
      <c r="S10" s="28">
        <f t="shared" si="3"/>
        <v>0.25</v>
      </c>
      <c r="T10" s="28">
        <f t="shared" si="3"/>
        <v>39.0625</v>
      </c>
      <c r="U10" s="28">
        <f t="shared" si="3"/>
        <v>2.640625</v>
      </c>
      <c r="V10" s="28">
        <f t="shared" si="3"/>
        <v>3.0625</v>
      </c>
      <c r="W10" s="32">
        <f t="shared" si="3"/>
        <v>0.390625</v>
      </c>
      <c r="X10" s="15"/>
      <c r="Y10" s="16"/>
    </row>
    <row r="11" spans="1:25" ht="15.75" thickBot="1" x14ac:dyDescent="0.3">
      <c r="A11" s="4" t="s">
        <v>13</v>
      </c>
      <c r="B11" s="33">
        <f>B10/B8</f>
        <v>5.1229508196721313E-2</v>
      </c>
      <c r="C11" s="27">
        <f t="shared" ref="C11:I11" si="4">C10/C8</f>
        <v>4.0983606557377051E-3</v>
      </c>
      <c r="D11" s="27">
        <f t="shared" si="4"/>
        <v>1.8442622950819672E-2</v>
      </c>
      <c r="E11" s="27">
        <f t="shared" si="4"/>
        <v>4.0983606557377051E-3</v>
      </c>
      <c r="F11" s="27">
        <f t="shared" si="4"/>
        <v>0.66393442622950816</v>
      </c>
      <c r="G11" s="27">
        <f t="shared" si="4"/>
        <v>0.69262295081967218</v>
      </c>
      <c r="H11" s="27">
        <f t="shared" si="4"/>
        <v>0.90368852459016391</v>
      </c>
      <c r="I11" s="27">
        <f t="shared" si="4"/>
        <v>4.0983606557377051E-3</v>
      </c>
      <c r="J11" s="34">
        <f>J10/J8</f>
        <v>0.73975409836065575</v>
      </c>
      <c r="K11" s="27">
        <f>SUM(B11:J11)</f>
        <v>3.081967213114754</v>
      </c>
      <c r="L11" s="6" t="s">
        <v>14</v>
      </c>
      <c r="N11" s="4" t="s">
        <v>13</v>
      </c>
      <c r="O11" s="33">
        <f>O10/O8</f>
        <v>1.8442622950819672E-2</v>
      </c>
      <c r="P11" s="27">
        <f t="shared" ref="P11:V11" si="5">P10/P8</f>
        <v>1.8073770491803278</v>
      </c>
      <c r="Q11" s="27">
        <f t="shared" si="5"/>
        <v>2.5102459016393444</v>
      </c>
      <c r="R11" s="27">
        <f t="shared" si="5"/>
        <v>2.987704918032787</v>
      </c>
      <c r="S11" s="27">
        <f t="shared" si="5"/>
        <v>8.1967213114754103E-3</v>
      </c>
      <c r="T11" s="27">
        <f t="shared" si="5"/>
        <v>2.5614754098360657</v>
      </c>
      <c r="U11" s="27">
        <f t="shared" si="5"/>
        <v>0.34631147540983609</v>
      </c>
      <c r="V11" s="27">
        <f t="shared" si="5"/>
        <v>0.20081967213114754</v>
      </c>
      <c r="W11" s="34">
        <f>W10/W8</f>
        <v>5.1229508196721313E-2</v>
      </c>
      <c r="X11" s="27">
        <f>SUM(O11:W11)</f>
        <v>10.491803278688526</v>
      </c>
      <c r="Y11" s="6" t="s">
        <v>14</v>
      </c>
    </row>
    <row r="12" spans="1:25" x14ac:dyDescent="0.25"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5" x14ac:dyDescent="0.25">
      <c r="A13" t="s">
        <v>17</v>
      </c>
    </row>
    <row r="14" spans="1:25" x14ac:dyDescent="0.25">
      <c r="A14" t="s">
        <v>15</v>
      </c>
    </row>
    <row r="15" spans="1:25" x14ac:dyDescent="0.25">
      <c r="A15" s="17" t="s">
        <v>16</v>
      </c>
    </row>
    <row r="16" spans="1:25" x14ac:dyDescent="0.25">
      <c r="A16" t="s">
        <v>189</v>
      </c>
    </row>
    <row r="21" spans="1:1" x14ac:dyDescent="0.25">
      <c r="A21" s="17"/>
    </row>
    <row r="23" spans="1:1" x14ac:dyDescent="0.25">
      <c r="A23" s="1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85"/>
  <sheetViews>
    <sheetView zoomScale="80" zoomScaleNormal="80" workbookViewId="0">
      <pane xSplit="4" ySplit="6" topLeftCell="AN7" activePane="bottomRight" state="frozen"/>
      <selection pane="topRight" activeCell="E1" sqref="E1"/>
      <selection pane="bottomLeft" activeCell="A7" sqref="A7"/>
      <selection pane="bottomRight"/>
    </sheetView>
  </sheetViews>
  <sheetFormatPr defaultRowHeight="12.75" x14ac:dyDescent="0.2"/>
  <cols>
    <col min="1" max="1" width="9.140625" style="39"/>
    <col min="2" max="2" width="9.5703125" style="39" bestFit="1" customWidth="1"/>
    <col min="3" max="8" width="9.140625" style="39"/>
    <col min="9" max="9" width="12.140625" style="39" bestFit="1" customWidth="1"/>
    <col min="10" max="10" width="9.7109375" style="39" bestFit="1" customWidth="1"/>
    <col min="11" max="14" width="9.140625" style="39"/>
    <col min="15" max="15" width="10.7109375" style="39" customWidth="1"/>
    <col min="16" max="16" width="9.140625" style="39"/>
    <col min="17" max="17" width="10.5703125" style="39" customWidth="1"/>
    <col min="18" max="54" width="9.140625" style="39"/>
    <col min="55" max="55" width="12" style="39" bestFit="1" customWidth="1"/>
    <col min="56" max="56" width="13.7109375" style="39" bestFit="1" customWidth="1"/>
    <col min="57" max="57" width="15.140625" style="39" bestFit="1" customWidth="1"/>
    <col min="58" max="58" width="19.5703125" style="39" bestFit="1" customWidth="1"/>
    <col min="59" max="59" width="11.7109375" style="39" bestFit="1" customWidth="1"/>
    <col min="60" max="60" width="19.42578125" style="39" bestFit="1" customWidth="1"/>
    <col min="61" max="62" width="14.85546875" style="39" bestFit="1" customWidth="1"/>
    <col min="63" max="16384" width="9.140625" style="39"/>
  </cols>
  <sheetData>
    <row r="1" spans="1:62" x14ac:dyDescent="0.2">
      <c r="A1" s="39" t="s">
        <v>191</v>
      </c>
    </row>
    <row r="3" spans="1:62" ht="13.5" thickBot="1" x14ac:dyDescent="0.25">
      <c r="A3" s="71" t="s">
        <v>136</v>
      </c>
    </row>
    <row r="4" spans="1:62" x14ac:dyDescent="0.2">
      <c r="A4" s="40" t="s">
        <v>109</v>
      </c>
      <c r="B4" s="41" t="s">
        <v>110</v>
      </c>
      <c r="C4" s="41" t="s">
        <v>111</v>
      </c>
      <c r="D4" s="41" t="s">
        <v>112</v>
      </c>
      <c r="E4" s="41" t="s">
        <v>112</v>
      </c>
      <c r="F4" s="41" t="s">
        <v>112</v>
      </c>
      <c r="G4" s="41" t="s">
        <v>112</v>
      </c>
      <c r="H4" s="41" t="s">
        <v>112</v>
      </c>
      <c r="I4" s="41" t="s">
        <v>113</v>
      </c>
      <c r="J4" s="41" t="s">
        <v>113</v>
      </c>
      <c r="K4" s="41" t="s">
        <v>114</v>
      </c>
      <c r="L4" s="41" t="s">
        <v>114</v>
      </c>
      <c r="M4" s="41" t="s">
        <v>114</v>
      </c>
      <c r="N4" s="41" t="s">
        <v>106</v>
      </c>
      <c r="O4" s="41" t="s">
        <v>107</v>
      </c>
      <c r="P4" s="41" t="s">
        <v>107</v>
      </c>
      <c r="Q4" s="41" t="s">
        <v>108</v>
      </c>
      <c r="R4" s="41" t="s">
        <v>22</v>
      </c>
      <c r="S4" s="41" t="s">
        <v>23</v>
      </c>
      <c r="T4" s="41" t="s">
        <v>24</v>
      </c>
      <c r="U4" s="41" t="s">
        <v>25</v>
      </c>
      <c r="V4" s="41" t="s">
        <v>26</v>
      </c>
      <c r="W4" s="41" t="s">
        <v>27</v>
      </c>
      <c r="X4" s="41" t="s">
        <v>28</v>
      </c>
      <c r="Y4" s="41" t="s">
        <v>29</v>
      </c>
      <c r="Z4" s="41" t="s">
        <v>30</v>
      </c>
      <c r="AA4" s="41" t="s">
        <v>31</v>
      </c>
      <c r="AB4" s="41" t="s">
        <v>32</v>
      </c>
      <c r="AC4" s="41" t="s">
        <v>33</v>
      </c>
      <c r="AD4" s="41" t="s">
        <v>34</v>
      </c>
      <c r="AE4" s="41" t="s">
        <v>35</v>
      </c>
      <c r="AF4" s="41" t="s">
        <v>36</v>
      </c>
      <c r="AG4" s="41" t="s">
        <v>37</v>
      </c>
      <c r="AH4" s="41" t="s">
        <v>38</v>
      </c>
      <c r="AI4" s="41" t="s">
        <v>39</v>
      </c>
      <c r="AJ4" s="41" t="s">
        <v>40</v>
      </c>
      <c r="AK4" s="41" t="s">
        <v>41</v>
      </c>
      <c r="AL4" s="41" t="s">
        <v>42</v>
      </c>
      <c r="AM4" s="41" t="s">
        <v>43</v>
      </c>
      <c r="AN4" s="41" t="s">
        <v>44</v>
      </c>
      <c r="AO4" s="41" t="s">
        <v>45</v>
      </c>
      <c r="AP4" s="41" t="s">
        <v>46</v>
      </c>
      <c r="AQ4" s="41" t="s">
        <v>47</v>
      </c>
      <c r="AR4" s="41" t="s">
        <v>48</v>
      </c>
      <c r="AS4" s="41" t="s">
        <v>49</v>
      </c>
      <c r="AT4" s="41" t="s">
        <v>50</v>
      </c>
      <c r="AU4" s="41" t="s">
        <v>51</v>
      </c>
      <c r="AV4" s="41" t="s">
        <v>52</v>
      </c>
      <c r="AW4" s="77" t="s">
        <v>53</v>
      </c>
      <c r="AX4" s="41" t="s">
        <v>54</v>
      </c>
      <c r="AY4" s="41" t="s">
        <v>55</v>
      </c>
      <c r="AZ4" s="41" t="s">
        <v>56</v>
      </c>
      <c r="BA4" s="41" t="s">
        <v>57</v>
      </c>
      <c r="BB4" s="41" t="s">
        <v>58</v>
      </c>
      <c r="BC4" s="41" t="s">
        <v>60</v>
      </c>
      <c r="BD4" s="77" t="s">
        <v>61</v>
      </c>
      <c r="BE4" s="41" t="s">
        <v>62</v>
      </c>
      <c r="BF4" s="41" t="s">
        <v>63</v>
      </c>
      <c r="BG4" s="41" t="s">
        <v>64</v>
      </c>
      <c r="BH4" s="41" t="s">
        <v>131</v>
      </c>
      <c r="BI4" s="41" t="s">
        <v>65</v>
      </c>
      <c r="BJ4" s="42" t="s">
        <v>66</v>
      </c>
    </row>
    <row r="5" spans="1:62" x14ac:dyDescent="0.2">
      <c r="A5" s="43"/>
      <c r="B5" s="44"/>
      <c r="C5" s="44"/>
      <c r="D5" s="44" t="s">
        <v>0</v>
      </c>
      <c r="E5" s="44" t="s">
        <v>8</v>
      </c>
      <c r="F5" s="44" t="s">
        <v>103</v>
      </c>
      <c r="G5" s="44" t="s">
        <v>104</v>
      </c>
      <c r="H5" s="44" t="s">
        <v>105</v>
      </c>
      <c r="I5" s="44" t="s">
        <v>125</v>
      </c>
      <c r="J5" s="44" t="s">
        <v>119</v>
      </c>
      <c r="K5" s="44" t="s">
        <v>120</v>
      </c>
      <c r="L5" s="44" t="s">
        <v>121</v>
      </c>
      <c r="M5" s="44" t="s">
        <v>122</v>
      </c>
      <c r="N5" s="44" t="s">
        <v>115</v>
      </c>
      <c r="O5" s="44" t="s">
        <v>116</v>
      </c>
      <c r="P5" s="44" t="s">
        <v>117</v>
      </c>
      <c r="Q5" s="44"/>
      <c r="R5" s="44" t="s">
        <v>126</v>
      </c>
      <c r="S5" s="44" t="s">
        <v>126</v>
      </c>
      <c r="T5" s="44" t="s">
        <v>126</v>
      </c>
      <c r="U5" s="44" t="s">
        <v>126</v>
      </c>
      <c r="V5" s="44" t="s">
        <v>126</v>
      </c>
      <c r="W5" s="44" t="s">
        <v>126</v>
      </c>
      <c r="X5" s="44" t="s">
        <v>126</v>
      </c>
      <c r="Y5" s="44" t="s">
        <v>126</v>
      </c>
      <c r="Z5" s="44" t="s">
        <v>126</v>
      </c>
      <c r="AA5" s="44" t="s">
        <v>126</v>
      </c>
      <c r="AB5" s="44" t="s">
        <v>126</v>
      </c>
      <c r="AC5" s="44" t="s">
        <v>126</v>
      </c>
      <c r="AD5" s="44" t="s">
        <v>126</v>
      </c>
      <c r="AE5" s="44" t="s">
        <v>126</v>
      </c>
      <c r="AF5" s="44" t="s">
        <v>126</v>
      </c>
      <c r="AG5" s="44" t="s">
        <v>126</v>
      </c>
      <c r="AH5" s="44" t="s">
        <v>126</v>
      </c>
      <c r="AI5" s="44" t="s">
        <v>126</v>
      </c>
      <c r="AJ5" s="44" t="s">
        <v>126</v>
      </c>
      <c r="AK5" s="44" t="s">
        <v>126</v>
      </c>
      <c r="AL5" s="44" t="s">
        <v>126</v>
      </c>
      <c r="AM5" s="44" t="s">
        <v>126</v>
      </c>
      <c r="AN5" s="44" t="s">
        <v>126</v>
      </c>
      <c r="AO5" s="44" t="s">
        <v>126</v>
      </c>
      <c r="AP5" s="44" t="s">
        <v>126</v>
      </c>
      <c r="AQ5" s="44" t="s">
        <v>126</v>
      </c>
      <c r="AR5" s="44" t="s">
        <v>126</v>
      </c>
      <c r="AS5" s="44" t="s">
        <v>126</v>
      </c>
      <c r="AT5" s="44" t="s">
        <v>126</v>
      </c>
      <c r="AU5" s="44" t="s">
        <v>126</v>
      </c>
      <c r="AV5" s="44" t="s">
        <v>126</v>
      </c>
      <c r="AW5" s="78" t="s">
        <v>126</v>
      </c>
      <c r="AX5" s="44" t="s">
        <v>126</v>
      </c>
      <c r="AY5" s="44" t="s">
        <v>126</v>
      </c>
      <c r="AZ5" s="44" t="s">
        <v>126</v>
      </c>
      <c r="BA5" s="44" t="s">
        <v>126</v>
      </c>
      <c r="BB5" s="44" t="s">
        <v>126</v>
      </c>
      <c r="BC5" s="44" t="s">
        <v>59</v>
      </c>
      <c r="BD5" s="78" t="s">
        <v>59</v>
      </c>
      <c r="BE5" s="44" t="s">
        <v>59</v>
      </c>
      <c r="BF5" s="44" t="s">
        <v>59</v>
      </c>
      <c r="BG5" s="44" t="s">
        <v>59</v>
      </c>
      <c r="BH5" s="44" t="s">
        <v>59</v>
      </c>
      <c r="BI5" s="44" t="s">
        <v>59</v>
      </c>
      <c r="BJ5" s="45" t="s">
        <v>59</v>
      </c>
    </row>
    <row r="6" spans="1:62" ht="13.5" thickBot="1" x14ac:dyDescent="0.25">
      <c r="A6" s="46"/>
      <c r="B6" s="47"/>
      <c r="C6" s="47"/>
      <c r="D6" s="47" t="s">
        <v>19</v>
      </c>
      <c r="E6" s="47" t="s">
        <v>20</v>
      </c>
      <c r="F6" s="47" t="s">
        <v>20</v>
      </c>
      <c r="G6" s="47" t="s">
        <v>21</v>
      </c>
      <c r="H6" s="47" t="s">
        <v>118</v>
      </c>
      <c r="I6" s="47"/>
      <c r="J6" s="47"/>
      <c r="K6" s="47"/>
      <c r="L6" s="47"/>
      <c r="M6" s="47"/>
      <c r="N6" s="47"/>
      <c r="O6" s="47"/>
      <c r="P6" s="47"/>
      <c r="Q6" s="47"/>
      <c r="R6" s="47" t="s">
        <v>127</v>
      </c>
      <c r="S6" s="47" t="s">
        <v>127</v>
      </c>
      <c r="T6" s="47" t="s">
        <v>127</v>
      </c>
      <c r="U6" s="47" t="s">
        <v>127</v>
      </c>
      <c r="V6" s="47" t="s">
        <v>127</v>
      </c>
      <c r="W6" s="47" t="s">
        <v>127</v>
      </c>
      <c r="X6" s="47" t="s">
        <v>127</v>
      </c>
      <c r="Y6" s="47" t="s">
        <v>127</v>
      </c>
      <c r="Z6" s="47" t="s">
        <v>127</v>
      </c>
      <c r="AA6" s="47" t="s">
        <v>127</v>
      </c>
      <c r="AB6" s="47" t="s">
        <v>127</v>
      </c>
      <c r="AC6" s="47" t="s">
        <v>127</v>
      </c>
      <c r="AD6" s="47" t="s">
        <v>127</v>
      </c>
      <c r="AE6" s="47" t="s">
        <v>127</v>
      </c>
      <c r="AF6" s="47" t="s">
        <v>127</v>
      </c>
      <c r="AG6" s="47" t="s">
        <v>127</v>
      </c>
      <c r="AH6" s="47" t="s">
        <v>127</v>
      </c>
      <c r="AI6" s="47" t="s">
        <v>127</v>
      </c>
      <c r="AJ6" s="47" t="s">
        <v>127</v>
      </c>
      <c r="AK6" s="47" t="s">
        <v>127</v>
      </c>
      <c r="AL6" s="47" t="s">
        <v>127</v>
      </c>
      <c r="AM6" s="47" t="s">
        <v>127</v>
      </c>
      <c r="AN6" s="47" t="s">
        <v>127</v>
      </c>
      <c r="AO6" s="47" t="s">
        <v>127</v>
      </c>
      <c r="AP6" s="47" t="s">
        <v>127</v>
      </c>
      <c r="AQ6" s="47" t="s">
        <v>127</v>
      </c>
      <c r="AR6" s="47" t="s">
        <v>127</v>
      </c>
      <c r="AS6" s="47" t="s">
        <v>127</v>
      </c>
      <c r="AT6" s="47" t="s">
        <v>127</v>
      </c>
      <c r="AU6" s="47" t="s">
        <v>127</v>
      </c>
      <c r="AV6" s="47" t="s">
        <v>127</v>
      </c>
      <c r="AW6" s="79" t="s">
        <v>127</v>
      </c>
      <c r="AX6" s="47" t="s">
        <v>127</v>
      </c>
      <c r="AY6" s="47" t="s">
        <v>127</v>
      </c>
      <c r="AZ6" s="47" t="s">
        <v>127</v>
      </c>
      <c r="BA6" s="47" t="s">
        <v>127</v>
      </c>
      <c r="BB6" s="47" t="s">
        <v>127</v>
      </c>
      <c r="BC6" s="47" t="s">
        <v>128</v>
      </c>
      <c r="BD6" s="79" t="s">
        <v>129</v>
      </c>
      <c r="BE6" s="47" t="s">
        <v>129</v>
      </c>
      <c r="BF6" s="47" t="s">
        <v>129</v>
      </c>
      <c r="BG6" s="47" t="s">
        <v>130</v>
      </c>
      <c r="BH6" s="47" t="s">
        <v>129</v>
      </c>
      <c r="BI6" s="47" t="s">
        <v>129</v>
      </c>
      <c r="BJ6" s="48" t="s">
        <v>129</v>
      </c>
    </row>
    <row r="7" spans="1:62" x14ac:dyDescent="0.2">
      <c r="A7" s="40" t="s">
        <v>67</v>
      </c>
      <c r="B7" s="41">
        <v>61</v>
      </c>
      <c r="C7" s="41" t="s">
        <v>68</v>
      </c>
      <c r="D7" s="41" t="s">
        <v>1</v>
      </c>
      <c r="E7" s="41" t="s">
        <v>2</v>
      </c>
      <c r="F7" s="41" t="s">
        <v>1</v>
      </c>
      <c r="G7" s="41" t="s">
        <v>2</v>
      </c>
      <c r="H7" s="41" t="s">
        <v>124</v>
      </c>
      <c r="I7" s="49">
        <v>43430</v>
      </c>
      <c r="J7" s="49">
        <v>43504</v>
      </c>
      <c r="K7" s="41">
        <f>J7-I7</f>
        <v>74</v>
      </c>
      <c r="L7" s="50">
        <f>K7/7</f>
        <v>10.571428571428571</v>
      </c>
      <c r="M7" s="50">
        <f>L7/52*12</f>
        <v>2.4395604395604398</v>
      </c>
      <c r="N7" s="41">
        <v>27.8</v>
      </c>
      <c r="O7" s="50">
        <v>364.8</v>
      </c>
      <c r="P7" s="51">
        <f>O7/N7/1000</f>
        <v>1.3122302158273381E-2</v>
      </c>
      <c r="Q7" s="41" t="s">
        <v>69</v>
      </c>
      <c r="R7" s="52">
        <v>52.482799999999997</v>
      </c>
      <c r="S7" s="52">
        <v>1.8599999999999998E-2</v>
      </c>
      <c r="T7" s="52">
        <v>1.0699999999999999E-2</v>
      </c>
      <c r="U7" s="52">
        <v>2.3800000000000002E-2</v>
      </c>
      <c r="V7" s="52">
        <v>6.6E-3</v>
      </c>
      <c r="W7" s="52">
        <v>6.1000000000000004E-3</v>
      </c>
      <c r="X7" s="52">
        <v>1.7399999999999999E-2</v>
      </c>
      <c r="Y7" s="52">
        <v>1.03E-2</v>
      </c>
      <c r="Z7" s="52">
        <v>2.2200000000000001E-2</v>
      </c>
      <c r="AA7" s="52">
        <v>7.1999999999999998E-3</v>
      </c>
      <c r="AB7" s="52">
        <v>1.1299999999999999E-2</v>
      </c>
      <c r="AC7" s="52">
        <v>4.8500000000000001E-2</v>
      </c>
      <c r="AD7" s="52">
        <v>7.7000000000000002E-3</v>
      </c>
      <c r="AE7" s="52">
        <v>3.4000000000000002E-2</v>
      </c>
      <c r="AF7" s="52">
        <v>5.8999999999999999E-3</v>
      </c>
      <c r="AG7" s="52">
        <v>0.2069</v>
      </c>
      <c r="AH7" s="52">
        <v>1.09E-2</v>
      </c>
      <c r="AI7" s="52">
        <v>7.7799999999999994E-2</v>
      </c>
      <c r="AJ7" s="52">
        <v>4.7000000000000002E-3</v>
      </c>
      <c r="AK7" s="52">
        <v>6.08E-2</v>
      </c>
      <c r="AL7" s="52">
        <v>3.0700000000000002E-2</v>
      </c>
      <c r="AM7" s="52">
        <v>3.5499999999999997E-2</v>
      </c>
      <c r="AN7" s="52">
        <v>9.7999999999999997E-3</v>
      </c>
      <c r="AO7" s="52">
        <v>33.843699999999998</v>
      </c>
      <c r="AP7" s="52">
        <v>2.3959999999999999</v>
      </c>
      <c r="AQ7" s="52">
        <v>4.2500000000000003E-2</v>
      </c>
      <c r="AR7" s="52">
        <v>1.6728000000000001</v>
      </c>
      <c r="AS7" s="52">
        <v>5.62E-2</v>
      </c>
      <c r="AT7" s="52">
        <v>0.32240000000000002</v>
      </c>
      <c r="AU7" s="52">
        <v>1.52E-2</v>
      </c>
      <c r="AV7" s="67">
        <v>0.16500000000000001</v>
      </c>
      <c r="AW7" s="115">
        <v>3.78E-2</v>
      </c>
      <c r="AX7" s="52">
        <v>0.1565</v>
      </c>
      <c r="AY7" s="52">
        <v>0.10290000000000001</v>
      </c>
      <c r="AZ7" s="52">
        <v>2.75E-2</v>
      </c>
      <c r="BA7" s="52">
        <v>2.18E-2</v>
      </c>
      <c r="BB7" s="52">
        <v>1.49E-2</v>
      </c>
      <c r="BC7" s="41"/>
      <c r="BD7" s="118"/>
      <c r="BE7" s="121"/>
      <c r="BF7" s="41"/>
      <c r="BG7" s="41"/>
      <c r="BH7" s="41"/>
      <c r="BI7" s="41"/>
      <c r="BJ7" s="42"/>
    </row>
    <row r="8" spans="1:62" x14ac:dyDescent="0.2">
      <c r="A8" s="43" t="s">
        <v>70</v>
      </c>
      <c r="B8" s="44">
        <v>63</v>
      </c>
      <c r="C8" s="44" t="s">
        <v>68</v>
      </c>
      <c r="D8" s="44" t="s">
        <v>1</v>
      </c>
      <c r="E8" s="44" t="s">
        <v>3</v>
      </c>
      <c r="F8" s="44" t="s">
        <v>3</v>
      </c>
      <c r="G8" s="44" t="s">
        <v>1</v>
      </c>
      <c r="H8" s="44" t="s">
        <v>124</v>
      </c>
      <c r="I8" s="53">
        <v>43430</v>
      </c>
      <c r="J8" s="53">
        <v>43504</v>
      </c>
      <c r="K8" s="44">
        <f t="shared" ref="K8:K36" si="0">J8-I8</f>
        <v>74</v>
      </c>
      <c r="L8" s="54">
        <f t="shared" ref="L8:L36" si="1">K8/7</f>
        <v>10.571428571428571</v>
      </c>
      <c r="M8" s="54">
        <f t="shared" ref="M8:M36" si="2">L8/52*12</f>
        <v>2.4395604395604398</v>
      </c>
      <c r="N8" s="44">
        <v>26.2</v>
      </c>
      <c r="O8" s="54">
        <v>333</v>
      </c>
      <c r="P8" s="55">
        <f t="shared" ref="P8:P36" si="3">O8/N8/1000</f>
        <v>1.2709923664122139E-2</v>
      </c>
      <c r="Q8" s="44" t="s">
        <v>71</v>
      </c>
      <c r="R8" s="56">
        <v>55.406399999999998</v>
      </c>
      <c r="S8" s="56">
        <v>2.4199999999999999E-2</v>
      </c>
      <c r="T8" s="56">
        <v>8.0000000000000002E-3</v>
      </c>
      <c r="U8" s="56">
        <v>2.9600000000000001E-2</v>
      </c>
      <c r="V8" s="56">
        <v>8.8999999999999999E-3</v>
      </c>
      <c r="W8" s="56">
        <v>6.1000000000000004E-3</v>
      </c>
      <c r="X8" s="56">
        <v>2.1700000000000001E-2</v>
      </c>
      <c r="Y8" s="56">
        <v>1.9099999999999999E-2</v>
      </c>
      <c r="Z8" s="56">
        <v>3.6499999999999998E-2</v>
      </c>
      <c r="AA8" s="56">
        <v>1.2699999999999999E-2</v>
      </c>
      <c r="AB8" s="56">
        <v>1.15E-2</v>
      </c>
      <c r="AC8" s="56">
        <v>5.16E-2</v>
      </c>
      <c r="AD8" s="56">
        <v>7.7000000000000002E-3</v>
      </c>
      <c r="AE8" s="56">
        <v>2.7699999999999999E-2</v>
      </c>
      <c r="AF8" s="56">
        <v>7.7999999999999996E-3</v>
      </c>
      <c r="AG8" s="56">
        <v>0.20050000000000001</v>
      </c>
      <c r="AH8" s="56">
        <v>8.9999999999999993E-3</v>
      </c>
      <c r="AI8" s="56">
        <v>6.6799999999999998E-2</v>
      </c>
      <c r="AJ8" s="56">
        <v>1.0699999999999999E-2</v>
      </c>
      <c r="AK8" s="56">
        <v>6.3299999999999995E-2</v>
      </c>
      <c r="AL8" s="56">
        <v>2.2499999999999999E-2</v>
      </c>
      <c r="AM8" s="56">
        <v>4.1300000000000003E-2</v>
      </c>
      <c r="AN8" s="56">
        <v>4.4999999999999997E-3</v>
      </c>
      <c r="AO8" s="56">
        <v>43.094999999999999</v>
      </c>
      <c r="AP8" s="56">
        <v>1.9846999999999999</v>
      </c>
      <c r="AQ8" s="56">
        <v>2.9100000000000001E-2</v>
      </c>
      <c r="AR8" s="56">
        <v>1.4539</v>
      </c>
      <c r="AS8" s="56">
        <v>5.4399999999999997E-2</v>
      </c>
      <c r="AT8" s="56">
        <v>0.30790000000000001</v>
      </c>
      <c r="AU8" s="56">
        <v>3.8E-3</v>
      </c>
      <c r="AV8" s="57">
        <v>0.40810000000000002</v>
      </c>
      <c r="AW8" s="116">
        <v>2.5700000000000001E-2</v>
      </c>
      <c r="AX8" s="56">
        <v>0.1928</v>
      </c>
      <c r="AY8" s="56">
        <v>6.1899999999999997E-2</v>
      </c>
      <c r="AZ8" s="56">
        <v>3.7199999999999997E-2</v>
      </c>
      <c r="BA8" s="56">
        <v>1.66E-2</v>
      </c>
      <c r="BB8" s="56">
        <v>2.3699999999999999E-2</v>
      </c>
      <c r="BC8" s="57">
        <v>0.73449999999999993</v>
      </c>
      <c r="BD8" s="119">
        <v>15.16</v>
      </c>
      <c r="BE8" s="125">
        <v>414.93</v>
      </c>
      <c r="BF8" s="58">
        <v>381.08000000000004</v>
      </c>
      <c r="BG8" s="58" t="s">
        <v>72</v>
      </c>
      <c r="BH8" s="58">
        <v>17.847888803546837</v>
      </c>
      <c r="BI8" s="58">
        <v>9.26</v>
      </c>
      <c r="BJ8" s="59">
        <v>8.18</v>
      </c>
    </row>
    <row r="9" spans="1:62" x14ac:dyDescent="0.2">
      <c r="A9" s="43" t="s">
        <v>73</v>
      </c>
      <c r="B9" s="44">
        <v>99</v>
      </c>
      <c r="C9" s="44" t="s">
        <v>68</v>
      </c>
      <c r="D9" s="44" t="s">
        <v>1</v>
      </c>
      <c r="E9" s="44" t="s">
        <v>2</v>
      </c>
      <c r="F9" s="44" t="s">
        <v>2</v>
      </c>
      <c r="G9" s="44" t="s">
        <v>2</v>
      </c>
      <c r="H9" s="44" t="s">
        <v>124</v>
      </c>
      <c r="I9" s="53">
        <v>43455</v>
      </c>
      <c r="J9" s="53">
        <v>43524</v>
      </c>
      <c r="K9" s="44">
        <f t="shared" si="0"/>
        <v>69</v>
      </c>
      <c r="L9" s="54">
        <f t="shared" si="1"/>
        <v>9.8571428571428577</v>
      </c>
      <c r="M9" s="54">
        <f t="shared" si="2"/>
        <v>2.2747252747252751</v>
      </c>
      <c r="N9" s="44">
        <v>25.7</v>
      </c>
      <c r="O9" s="54">
        <v>348.7</v>
      </c>
      <c r="P9" s="55">
        <f t="shared" si="3"/>
        <v>1.3568093385214008E-2</v>
      </c>
      <c r="Q9" s="44" t="s">
        <v>71</v>
      </c>
      <c r="R9" s="56">
        <v>65.797799999999995</v>
      </c>
      <c r="S9" s="56">
        <v>1.15E-2</v>
      </c>
      <c r="T9" s="56">
        <v>8.3000000000000001E-3</v>
      </c>
      <c r="U9" s="56">
        <v>1.95E-2</v>
      </c>
      <c r="V9" s="56">
        <v>1.09E-2</v>
      </c>
      <c r="W9" s="56">
        <v>1.9E-3</v>
      </c>
      <c r="X9" s="56">
        <v>1.9699999999999999E-2</v>
      </c>
      <c r="Y9" s="56">
        <v>2.2499999999999999E-2</v>
      </c>
      <c r="Z9" s="56">
        <v>2.8199999999999999E-2</v>
      </c>
      <c r="AA9" s="56">
        <v>1.1299999999999999E-2</v>
      </c>
      <c r="AB9" s="56">
        <v>1.55E-2</v>
      </c>
      <c r="AC9" s="56">
        <v>2.98E-2</v>
      </c>
      <c r="AD9" s="56">
        <v>3.5999999999999999E-3</v>
      </c>
      <c r="AE9" s="56">
        <v>2.3199999999999998E-2</v>
      </c>
      <c r="AF9" s="56">
        <v>3.0000000000000001E-3</v>
      </c>
      <c r="AG9" s="56">
        <v>0.14280000000000001</v>
      </c>
      <c r="AH9" s="56">
        <v>1.04E-2</v>
      </c>
      <c r="AI9" s="56">
        <v>6.08E-2</v>
      </c>
      <c r="AJ9" s="56">
        <v>8.2000000000000007E-3</v>
      </c>
      <c r="AK9" s="56">
        <v>5.8299999999999998E-2</v>
      </c>
      <c r="AL9" s="56">
        <v>1.4999999999999999E-2</v>
      </c>
      <c r="AM9" s="56">
        <v>3.3000000000000002E-2</v>
      </c>
      <c r="AN9" s="56">
        <v>9.1000000000000004E-3</v>
      </c>
      <c r="AO9" s="56">
        <v>47.787300000000002</v>
      </c>
      <c r="AP9" s="56">
        <v>3.0825999999999998</v>
      </c>
      <c r="AQ9" s="56">
        <v>1.54E-2</v>
      </c>
      <c r="AR9" s="56">
        <v>2.0142000000000002</v>
      </c>
      <c r="AS9" s="56">
        <v>3.6900000000000002E-2</v>
      </c>
      <c r="AT9" s="56">
        <v>0.28539999999999999</v>
      </c>
      <c r="AU9" s="56">
        <v>5.8999999999999999E-3</v>
      </c>
      <c r="AV9" s="57">
        <v>0.19209999999999999</v>
      </c>
      <c r="AW9" s="116">
        <v>3.9800000000000002E-2</v>
      </c>
      <c r="AX9" s="56">
        <v>0.12720000000000001</v>
      </c>
      <c r="AY9" s="56">
        <v>0.1065</v>
      </c>
      <c r="AZ9" s="56">
        <v>3.2199999999999999E-2</v>
      </c>
      <c r="BA9" s="56">
        <v>9.7999999999999997E-3</v>
      </c>
      <c r="BB9" s="56">
        <v>2.9499999999999998E-2</v>
      </c>
      <c r="BC9" s="57"/>
      <c r="BD9" s="119"/>
      <c r="BE9" s="122"/>
      <c r="BF9" s="58"/>
      <c r="BG9" s="58"/>
      <c r="BH9" s="58"/>
      <c r="BI9" s="58"/>
      <c r="BJ9" s="59"/>
    </row>
    <row r="10" spans="1:62" x14ac:dyDescent="0.2">
      <c r="A10" s="43" t="s">
        <v>74</v>
      </c>
      <c r="B10" s="44">
        <v>68</v>
      </c>
      <c r="C10" s="44" t="s">
        <v>75</v>
      </c>
      <c r="D10" s="44" t="s">
        <v>1</v>
      </c>
      <c r="E10" s="44" t="s">
        <v>3</v>
      </c>
      <c r="F10" s="44" t="s">
        <v>3</v>
      </c>
      <c r="G10" s="44" t="s">
        <v>1</v>
      </c>
      <c r="H10" s="44" t="s">
        <v>124</v>
      </c>
      <c r="I10" s="53">
        <v>43430</v>
      </c>
      <c r="J10" s="53">
        <v>43504</v>
      </c>
      <c r="K10" s="44">
        <f t="shared" si="0"/>
        <v>74</v>
      </c>
      <c r="L10" s="54">
        <f t="shared" si="1"/>
        <v>10.571428571428571</v>
      </c>
      <c r="M10" s="54">
        <f t="shared" si="2"/>
        <v>2.4395604395604398</v>
      </c>
      <c r="N10" s="44">
        <v>21.2</v>
      </c>
      <c r="O10" s="54">
        <v>210.4</v>
      </c>
      <c r="P10" s="55">
        <f t="shared" si="3"/>
        <v>9.9245283018867935E-3</v>
      </c>
      <c r="Q10" s="44" t="s">
        <v>71</v>
      </c>
      <c r="R10" s="56">
        <v>82.850700000000003</v>
      </c>
      <c r="S10" s="56">
        <v>2.92E-2</v>
      </c>
      <c r="T10" s="56">
        <v>1.41E-2</v>
      </c>
      <c r="U10" s="56">
        <v>4.9299999999999997E-2</v>
      </c>
      <c r="V10" s="56">
        <v>2.7699999999999999E-2</v>
      </c>
      <c r="W10" s="56">
        <v>1.5100000000000001E-2</v>
      </c>
      <c r="X10" s="56">
        <v>4.9599999999999998E-2</v>
      </c>
      <c r="Y10" s="56">
        <v>8.0000000000000002E-3</v>
      </c>
      <c r="Z10" s="56">
        <v>7.4499999999999997E-2</v>
      </c>
      <c r="AA10" s="56">
        <v>1.44E-2</v>
      </c>
      <c r="AB10" s="56">
        <v>2.3800000000000002E-2</v>
      </c>
      <c r="AC10" s="56">
        <v>0.1188</v>
      </c>
      <c r="AD10" s="56">
        <v>8.0000000000000002E-3</v>
      </c>
      <c r="AE10" s="56">
        <v>7.2700000000000001E-2</v>
      </c>
      <c r="AF10" s="56">
        <v>9.1999999999999998E-3</v>
      </c>
      <c r="AG10" s="56">
        <v>0.24379999999999999</v>
      </c>
      <c r="AH10" s="56">
        <v>1.47E-2</v>
      </c>
      <c r="AI10" s="56">
        <v>0.13020000000000001</v>
      </c>
      <c r="AJ10" s="56">
        <v>1.3899999999999999E-2</v>
      </c>
      <c r="AK10" s="56">
        <v>9.0999999999999998E-2</v>
      </c>
      <c r="AL10" s="56">
        <v>1.7899999999999999E-2</v>
      </c>
      <c r="AM10" s="56">
        <v>4.9000000000000002E-2</v>
      </c>
      <c r="AN10" s="56">
        <v>9.2999999999999992E-3</v>
      </c>
      <c r="AO10" s="56">
        <v>57.161099999999998</v>
      </c>
      <c r="AP10" s="56">
        <v>5.3817000000000004</v>
      </c>
      <c r="AQ10" s="56">
        <v>3.27E-2</v>
      </c>
      <c r="AR10" s="56">
        <v>2.9197000000000002</v>
      </c>
      <c r="AS10" s="56">
        <v>6.7599999999999993E-2</v>
      </c>
      <c r="AT10" s="56">
        <v>0.59130000000000005</v>
      </c>
      <c r="AU10" s="56">
        <v>1.38E-2</v>
      </c>
      <c r="AV10" s="57">
        <v>0.56200000000000006</v>
      </c>
      <c r="AW10" s="116">
        <v>5.4699999999999999E-2</v>
      </c>
      <c r="AX10" s="56">
        <v>0.22450000000000001</v>
      </c>
      <c r="AY10" s="56">
        <v>0.1565</v>
      </c>
      <c r="AZ10" s="56">
        <v>4.9200000000000001E-2</v>
      </c>
      <c r="BA10" s="56">
        <v>8.0000000000000002E-3</v>
      </c>
      <c r="BB10" s="56">
        <v>4.4900000000000002E-2</v>
      </c>
      <c r="BC10" s="57">
        <v>0.60149999999999992</v>
      </c>
      <c r="BD10" s="119">
        <v>23.706799999999998</v>
      </c>
      <c r="BE10" s="125">
        <v>443.24759999999998</v>
      </c>
      <c r="BF10" s="58">
        <v>136.73239999999998</v>
      </c>
      <c r="BG10" s="58" t="s">
        <v>72</v>
      </c>
      <c r="BH10" s="58">
        <v>39.430593148110418</v>
      </c>
      <c r="BI10" s="58">
        <v>12.727599999999999</v>
      </c>
      <c r="BJ10" s="59">
        <v>11.430399999999999</v>
      </c>
    </row>
    <row r="11" spans="1:62" x14ac:dyDescent="0.2">
      <c r="A11" s="43" t="s">
        <v>76</v>
      </c>
      <c r="B11" s="44">
        <v>75</v>
      </c>
      <c r="C11" s="44" t="s">
        <v>75</v>
      </c>
      <c r="D11" s="44" t="s">
        <v>1</v>
      </c>
      <c r="E11" s="44" t="s">
        <v>2</v>
      </c>
      <c r="F11" s="44" t="s">
        <v>1</v>
      </c>
      <c r="G11" s="44" t="s">
        <v>2</v>
      </c>
      <c r="H11" s="44" t="s">
        <v>124</v>
      </c>
      <c r="I11" s="53">
        <v>43431</v>
      </c>
      <c r="J11" s="53">
        <v>43508</v>
      </c>
      <c r="K11" s="44">
        <f t="shared" si="0"/>
        <v>77</v>
      </c>
      <c r="L11" s="54">
        <f t="shared" si="1"/>
        <v>11</v>
      </c>
      <c r="M11" s="54">
        <f t="shared" si="2"/>
        <v>2.5384615384615383</v>
      </c>
      <c r="N11" s="44">
        <v>21.5</v>
      </c>
      <c r="O11" s="54">
        <v>249.1</v>
      </c>
      <c r="P11" s="55">
        <f t="shared" si="3"/>
        <v>1.1586046511627906E-2</v>
      </c>
      <c r="Q11" s="44" t="s">
        <v>69</v>
      </c>
      <c r="R11" s="56">
        <v>54.377899999999997</v>
      </c>
      <c r="S11" s="56">
        <v>2.86E-2</v>
      </c>
      <c r="T11" s="56">
        <v>8.9999999999999993E-3</v>
      </c>
      <c r="U11" s="56">
        <v>2.81E-2</v>
      </c>
      <c r="V11" s="56">
        <v>1.5100000000000001E-2</v>
      </c>
      <c r="W11" s="56">
        <v>1.9199999999999998E-2</v>
      </c>
      <c r="X11" s="56">
        <v>2.7799999999999998E-2</v>
      </c>
      <c r="Y11" s="56">
        <v>9.7000000000000003E-3</v>
      </c>
      <c r="Z11" s="56">
        <v>4.2799999999999998E-2</v>
      </c>
      <c r="AA11" s="56">
        <v>1.55E-2</v>
      </c>
      <c r="AB11" s="56">
        <v>2.0400000000000001E-2</v>
      </c>
      <c r="AC11" s="56">
        <v>5.8200000000000002E-2</v>
      </c>
      <c r="AD11" s="56">
        <v>7.0000000000000001E-3</v>
      </c>
      <c r="AE11" s="56">
        <v>3.1300000000000001E-2</v>
      </c>
      <c r="AF11" s="56">
        <v>6.7000000000000002E-3</v>
      </c>
      <c r="AG11" s="56">
        <v>0.156</v>
      </c>
      <c r="AH11" s="56">
        <v>7.1000000000000004E-3</v>
      </c>
      <c r="AI11" s="56">
        <v>9.7799999999999998E-2</v>
      </c>
      <c r="AJ11" s="56">
        <v>4.1999999999999997E-3</v>
      </c>
      <c r="AK11" s="56">
        <v>8.8900000000000007E-2</v>
      </c>
      <c r="AL11" s="56">
        <v>1.21E-2</v>
      </c>
      <c r="AM11" s="56">
        <v>4.0099999999999997E-2</v>
      </c>
      <c r="AN11" s="56">
        <v>7.4999999999999997E-3</v>
      </c>
      <c r="AO11" s="56">
        <v>47.843600000000002</v>
      </c>
      <c r="AP11" s="56">
        <v>2.7663000000000002</v>
      </c>
      <c r="AQ11" s="56">
        <v>2.4E-2</v>
      </c>
      <c r="AR11" s="56">
        <v>3.4064000000000001</v>
      </c>
      <c r="AS11" s="56">
        <v>4.1300000000000003E-2</v>
      </c>
      <c r="AT11" s="56">
        <v>0.34799999999999998</v>
      </c>
      <c r="AU11" s="56">
        <v>1.2200000000000001E-2</v>
      </c>
      <c r="AV11" s="57">
        <v>0.26679999999999998</v>
      </c>
      <c r="AW11" s="116">
        <v>2.7699999999999999E-2</v>
      </c>
      <c r="AX11" s="56">
        <v>0.2213</v>
      </c>
      <c r="AY11" s="56">
        <v>0.14549999999999999</v>
      </c>
      <c r="AZ11" s="56">
        <v>1.8100000000000002E-2</v>
      </c>
      <c r="BA11" s="56">
        <v>1.1299999999999999E-2</v>
      </c>
      <c r="BB11" s="56">
        <v>2.8799999999999999E-2</v>
      </c>
      <c r="BC11" s="57"/>
      <c r="BD11" s="119"/>
      <c r="BE11" s="122"/>
      <c r="BF11" s="58"/>
      <c r="BG11" s="58"/>
      <c r="BH11" s="58"/>
      <c r="BI11" s="58"/>
      <c r="BJ11" s="59"/>
    </row>
    <row r="12" spans="1:62" x14ac:dyDescent="0.2">
      <c r="A12" s="43" t="s">
        <v>77</v>
      </c>
      <c r="B12" s="44">
        <v>103</v>
      </c>
      <c r="C12" s="44" t="s">
        <v>75</v>
      </c>
      <c r="D12" s="44" t="s">
        <v>1</v>
      </c>
      <c r="E12" s="44" t="s">
        <v>3</v>
      </c>
      <c r="F12" s="44" t="s">
        <v>2</v>
      </c>
      <c r="G12" s="44" t="s">
        <v>1</v>
      </c>
      <c r="H12" s="44" t="s">
        <v>124</v>
      </c>
      <c r="I12" s="53">
        <v>43455</v>
      </c>
      <c r="J12" s="53">
        <v>43521</v>
      </c>
      <c r="K12" s="44">
        <f t="shared" si="0"/>
        <v>66</v>
      </c>
      <c r="L12" s="54">
        <f t="shared" si="1"/>
        <v>9.4285714285714288</v>
      </c>
      <c r="M12" s="54">
        <f t="shared" si="2"/>
        <v>2.1758241758241756</v>
      </c>
      <c r="N12" s="44">
        <v>21.8</v>
      </c>
      <c r="O12" s="54">
        <v>248.2</v>
      </c>
      <c r="P12" s="55">
        <f t="shared" si="3"/>
        <v>1.1385321100917431E-2</v>
      </c>
      <c r="Q12" s="44" t="s">
        <v>71</v>
      </c>
      <c r="R12" s="56">
        <v>78.647800000000004</v>
      </c>
      <c r="S12" s="56">
        <v>2.1399999999999999E-2</v>
      </c>
      <c r="T12" s="56">
        <v>7.4999999999999997E-3</v>
      </c>
      <c r="U12" s="56">
        <v>4.4499999999999998E-2</v>
      </c>
      <c r="V12" s="56">
        <v>1.9099999999999999E-2</v>
      </c>
      <c r="W12" s="56">
        <v>9.7000000000000003E-3</v>
      </c>
      <c r="X12" s="56">
        <v>2.7400000000000001E-2</v>
      </c>
      <c r="Y12" s="56">
        <v>1.1900000000000001E-2</v>
      </c>
      <c r="Z12" s="56">
        <v>3.2000000000000001E-2</v>
      </c>
      <c r="AA12" s="56">
        <v>1.18E-2</v>
      </c>
      <c r="AB12" s="56">
        <v>2.01E-2</v>
      </c>
      <c r="AC12" s="56">
        <v>6.7900000000000002E-2</v>
      </c>
      <c r="AD12" s="56">
        <v>9.7000000000000003E-3</v>
      </c>
      <c r="AE12" s="56">
        <v>3.7699999999999997E-2</v>
      </c>
      <c r="AF12" s="56">
        <v>1.0699999999999999E-2</v>
      </c>
      <c r="AG12" s="56">
        <v>0.22950000000000001</v>
      </c>
      <c r="AH12" s="56">
        <v>9.4000000000000004E-3</v>
      </c>
      <c r="AI12" s="56">
        <v>0.125</v>
      </c>
      <c r="AJ12" s="56">
        <v>1.24E-2</v>
      </c>
      <c r="AK12" s="56">
        <v>7.3499999999999996E-2</v>
      </c>
      <c r="AL12" s="56">
        <v>1.9E-2</v>
      </c>
      <c r="AM12" s="56">
        <v>6.6199999999999995E-2</v>
      </c>
      <c r="AN12" s="56">
        <v>1.54E-2</v>
      </c>
      <c r="AO12" s="56">
        <v>56.872599999999998</v>
      </c>
      <c r="AP12" s="56">
        <v>4.0124000000000004</v>
      </c>
      <c r="AQ12" s="56">
        <v>3.8399999999999997E-2</v>
      </c>
      <c r="AR12" s="56">
        <v>3.7736000000000001</v>
      </c>
      <c r="AS12" s="56">
        <v>6.2700000000000006E-2</v>
      </c>
      <c r="AT12" s="56">
        <v>0.43490000000000001</v>
      </c>
      <c r="AU12" s="56">
        <v>1.17E-2</v>
      </c>
      <c r="AV12" s="57">
        <v>0.30759999999999998</v>
      </c>
      <c r="AW12" s="116">
        <v>4.5100000000000001E-2</v>
      </c>
      <c r="AX12" s="56">
        <v>0.1928</v>
      </c>
      <c r="AY12" s="56">
        <v>0.19420000000000001</v>
      </c>
      <c r="AZ12" s="56">
        <v>2.6599999999999999E-2</v>
      </c>
      <c r="BA12" s="56">
        <v>1.77E-2</v>
      </c>
      <c r="BB12" s="56">
        <v>3.3300000000000003E-2</v>
      </c>
      <c r="BC12" s="57">
        <v>0.41849999999999998</v>
      </c>
      <c r="BD12" s="119">
        <v>34.083529411764708</v>
      </c>
      <c r="BE12" s="125">
        <v>523.70470588235287</v>
      </c>
      <c r="BF12" s="58">
        <v>67.88117647058823</v>
      </c>
      <c r="BG12" s="58" t="s">
        <v>72</v>
      </c>
      <c r="BH12" s="58">
        <v>51.808560733318878</v>
      </c>
      <c r="BI12" s="58">
        <v>9.2435294117647064</v>
      </c>
      <c r="BJ12" s="59">
        <v>8.4811764705882347</v>
      </c>
    </row>
    <row r="13" spans="1:62" ht="13.5" thickBot="1" x14ac:dyDescent="0.25">
      <c r="A13" s="46" t="s">
        <v>78</v>
      </c>
      <c r="B13" s="47">
        <v>110</v>
      </c>
      <c r="C13" s="47" t="s">
        <v>75</v>
      </c>
      <c r="D13" s="47" t="s">
        <v>1</v>
      </c>
      <c r="E13" s="47" t="s">
        <v>2</v>
      </c>
      <c r="F13" s="47" t="s">
        <v>2</v>
      </c>
      <c r="G13" s="47" t="s">
        <v>2</v>
      </c>
      <c r="H13" s="47" t="s">
        <v>124</v>
      </c>
      <c r="I13" s="60">
        <v>43455</v>
      </c>
      <c r="J13" s="60">
        <v>43524</v>
      </c>
      <c r="K13" s="47">
        <f t="shared" si="0"/>
        <v>69</v>
      </c>
      <c r="L13" s="61">
        <f t="shared" si="1"/>
        <v>9.8571428571428577</v>
      </c>
      <c r="M13" s="61">
        <f t="shared" si="2"/>
        <v>2.2747252747252751</v>
      </c>
      <c r="N13" s="47">
        <v>23.7</v>
      </c>
      <c r="O13" s="61">
        <v>275.2</v>
      </c>
      <c r="P13" s="62">
        <f t="shared" si="3"/>
        <v>1.1611814345991562E-2</v>
      </c>
      <c r="Q13" s="47" t="s">
        <v>69</v>
      </c>
      <c r="R13" s="63">
        <v>69.941299999999998</v>
      </c>
      <c r="S13" s="63">
        <v>3.1800000000000002E-2</v>
      </c>
      <c r="T13" s="63">
        <v>1.0200000000000001E-2</v>
      </c>
      <c r="U13" s="63">
        <v>4.4200000000000003E-2</v>
      </c>
      <c r="V13" s="63">
        <v>2.2700000000000001E-2</v>
      </c>
      <c r="W13" s="63">
        <v>1.7000000000000001E-2</v>
      </c>
      <c r="X13" s="63">
        <v>4.3799999999999999E-2</v>
      </c>
      <c r="Y13" s="63">
        <v>1.0200000000000001E-2</v>
      </c>
      <c r="Z13" s="63">
        <v>6.3200000000000006E-2</v>
      </c>
      <c r="AA13" s="63">
        <v>1.46E-2</v>
      </c>
      <c r="AB13" s="63">
        <v>3.2000000000000001E-2</v>
      </c>
      <c r="AC13" s="63">
        <v>9.01E-2</v>
      </c>
      <c r="AD13" s="63">
        <v>9.7999999999999997E-3</v>
      </c>
      <c r="AE13" s="63">
        <v>4.4499999999999998E-2</v>
      </c>
      <c r="AF13" s="63">
        <v>1.5800000000000002E-2</v>
      </c>
      <c r="AG13" s="63">
        <v>0.23350000000000001</v>
      </c>
      <c r="AH13" s="63">
        <v>1.06E-2</v>
      </c>
      <c r="AI13" s="63">
        <v>0.1595</v>
      </c>
      <c r="AJ13" s="63">
        <v>1.3299999999999999E-2</v>
      </c>
      <c r="AK13" s="63">
        <v>8.8599999999999998E-2</v>
      </c>
      <c r="AL13" s="63">
        <v>1.7100000000000001E-2</v>
      </c>
      <c r="AM13" s="63">
        <v>6.0400000000000002E-2</v>
      </c>
      <c r="AN13" s="63">
        <v>1.38E-2</v>
      </c>
      <c r="AO13" s="63">
        <v>67.236999999999995</v>
      </c>
      <c r="AP13" s="63">
        <v>4.1618000000000004</v>
      </c>
      <c r="AQ13" s="63">
        <v>4.3900000000000002E-2</v>
      </c>
      <c r="AR13" s="63">
        <v>3.2336999999999998</v>
      </c>
      <c r="AS13" s="63">
        <v>7.1400000000000005E-2</v>
      </c>
      <c r="AT13" s="63">
        <v>0.80589999999999995</v>
      </c>
      <c r="AU13" s="63">
        <v>1.12E-2</v>
      </c>
      <c r="AV13" s="64">
        <v>0.31369999999999998</v>
      </c>
      <c r="AW13" s="117">
        <v>3.7699999999999997E-2</v>
      </c>
      <c r="AX13" s="63">
        <v>0.2218</v>
      </c>
      <c r="AY13" s="63">
        <v>0.30420000000000003</v>
      </c>
      <c r="AZ13" s="63">
        <v>3.6200000000000003E-2</v>
      </c>
      <c r="BA13" s="63">
        <v>3.1199999999999999E-2</v>
      </c>
      <c r="BB13" s="63">
        <v>2.8000000000000001E-2</v>
      </c>
      <c r="BC13" s="64"/>
      <c r="BD13" s="120"/>
      <c r="BE13" s="123"/>
      <c r="BF13" s="65"/>
      <c r="BG13" s="65"/>
      <c r="BH13" s="65"/>
      <c r="BI13" s="65"/>
      <c r="BJ13" s="66"/>
    </row>
    <row r="14" spans="1:62" x14ac:dyDescent="0.2">
      <c r="A14" s="40" t="s">
        <v>79</v>
      </c>
      <c r="B14" s="41">
        <v>70</v>
      </c>
      <c r="C14" s="41" t="s">
        <v>68</v>
      </c>
      <c r="D14" s="41" t="s">
        <v>2</v>
      </c>
      <c r="E14" s="41" t="s">
        <v>3</v>
      </c>
      <c r="F14" s="41" t="s">
        <v>2</v>
      </c>
      <c r="G14" s="41" t="s">
        <v>2</v>
      </c>
      <c r="H14" s="41" t="s">
        <v>124</v>
      </c>
      <c r="I14" s="49">
        <v>43431</v>
      </c>
      <c r="J14" s="49">
        <v>43508</v>
      </c>
      <c r="K14" s="41">
        <f t="shared" si="0"/>
        <v>77</v>
      </c>
      <c r="L14" s="50">
        <f t="shared" si="1"/>
        <v>11</v>
      </c>
      <c r="M14" s="50">
        <f t="shared" si="2"/>
        <v>2.5384615384615383</v>
      </c>
      <c r="N14" s="41">
        <v>31.9</v>
      </c>
      <c r="O14" s="50">
        <v>318.5</v>
      </c>
      <c r="P14" s="51">
        <f t="shared" si="3"/>
        <v>9.9843260188087774E-3</v>
      </c>
      <c r="Q14" s="41" t="s">
        <v>69</v>
      </c>
      <c r="R14" s="52">
        <v>57.0458</v>
      </c>
      <c r="S14" s="52">
        <v>2.4199999999999999E-2</v>
      </c>
      <c r="T14" s="52">
        <v>9.7999999999999997E-3</v>
      </c>
      <c r="U14" s="52">
        <v>2.69E-2</v>
      </c>
      <c r="V14" s="52">
        <v>9.5999999999999992E-3</v>
      </c>
      <c r="W14" s="52">
        <v>1.21E-2</v>
      </c>
      <c r="X14" s="52">
        <v>2.86E-2</v>
      </c>
      <c r="Y14" s="52">
        <v>2.1999999999999999E-2</v>
      </c>
      <c r="Z14" s="52">
        <v>4.5400000000000003E-2</v>
      </c>
      <c r="AA14" s="52">
        <v>1.52E-2</v>
      </c>
      <c r="AB14" s="52">
        <v>1.4800000000000001E-2</v>
      </c>
      <c r="AC14" s="52">
        <v>7.1400000000000005E-2</v>
      </c>
      <c r="AD14" s="52">
        <v>9.7000000000000003E-3</v>
      </c>
      <c r="AE14" s="52">
        <v>3.1899999999999998E-2</v>
      </c>
      <c r="AF14" s="52">
        <v>9.7999999999999997E-3</v>
      </c>
      <c r="AG14" s="52">
        <v>0.21640000000000001</v>
      </c>
      <c r="AH14" s="52">
        <v>1.0699999999999999E-2</v>
      </c>
      <c r="AI14" s="52">
        <v>8.5000000000000006E-2</v>
      </c>
      <c r="AJ14" s="52">
        <v>8.5000000000000006E-3</v>
      </c>
      <c r="AK14" s="52">
        <v>5.7099999999999998E-2</v>
      </c>
      <c r="AL14" s="52">
        <v>2.4500000000000001E-2</v>
      </c>
      <c r="AM14" s="52">
        <v>3.8100000000000002E-2</v>
      </c>
      <c r="AN14" s="52">
        <v>9.7000000000000003E-3</v>
      </c>
      <c r="AO14" s="52">
        <v>40.725299999999997</v>
      </c>
      <c r="AP14" s="52">
        <v>2.5821999999999998</v>
      </c>
      <c r="AQ14" s="52">
        <v>4.5999999999999999E-2</v>
      </c>
      <c r="AR14" s="52">
        <v>1.8644000000000001</v>
      </c>
      <c r="AS14" s="52">
        <v>7.3999999999999996E-2</v>
      </c>
      <c r="AT14" s="52">
        <v>0.52839999999999998</v>
      </c>
      <c r="AU14" s="52">
        <v>8.6E-3</v>
      </c>
      <c r="AV14" s="67">
        <v>0.19209999999999999</v>
      </c>
      <c r="AW14" s="115">
        <v>4.1799999999999997E-2</v>
      </c>
      <c r="AX14" s="52">
        <v>0.16420000000000001</v>
      </c>
      <c r="AY14" s="52">
        <v>0.1113</v>
      </c>
      <c r="AZ14" s="52">
        <v>3.4299999999999997E-2</v>
      </c>
      <c r="BA14" s="52">
        <v>2.0500000000000001E-2</v>
      </c>
      <c r="BB14" s="52">
        <v>3.3599999999999998E-2</v>
      </c>
      <c r="BC14" s="67">
        <v>0.626</v>
      </c>
      <c r="BD14" s="118">
        <v>36.26</v>
      </c>
      <c r="BE14" s="124">
        <v>110.99</v>
      </c>
      <c r="BF14" s="68">
        <v>223.35</v>
      </c>
      <c r="BG14" s="68" t="s">
        <v>72</v>
      </c>
      <c r="BH14" s="68">
        <v>29.905826527118911</v>
      </c>
      <c r="BI14" s="68">
        <v>17.61</v>
      </c>
      <c r="BJ14" s="69">
        <v>7.12</v>
      </c>
    </row>
    <row r="15" spans="1:62" x14ac:dyDescent="0.2">
      <c r="A15" s="43" t="s">
        <v>80</v>
      </c>
      <c r="B15" s="44">
        <v>73</v>
      </c>
      <c r="C15" s="44" t="s">
        <v>68</v>
      </c>
      <c r="D15" s="44" t="s">
        <v>2</v>
      </c>
      <c r="E15" s="44" t="s">
        <v>1</v>
      </c>
      <c r="F15" s="44" t="s">
        <v>2</v>
      </c>
      <c r="G15" s="44" t="s">
        <v>1</v>
      </c>
      <c r="H15" s="44" t="s">
        <v>124</v>
      </c>
      <c r="I15" s="53">
        <v>43431</v>
      </c>
      <c r="J15" s="53">
        <v>43508</v>
      </c>
      <c r="K15" s="44">
        <f t="shared" si="0"/>
        <v>77</v>
      </c>
      <c r="L15" s="54">
        <f t="shared" si="1"/>
        <v>11</v>
      </c>
      <c r="M15" s="54">
        <f t="shared" si="2"/>
        <v>2.5384615384615383</v>
      </c>
      <c r="N15" s="44">
        <v>37.700000000000003</v>
      </c>
      <c r="O15" s="54">
        <v>399.3</v>
      </c>
      <c r="P15" s="55">
        <f t="shared" si="3"/>
        <v>1.0591511936339521E-2</v>
      </c>
      <c r="Q15" s="44" t="s">
        <v>69</v>
      </c>
      <c r="R15" s="56">
        <v>66.751599999999996</v>
      </c>
      <c r="S15" s="56">
        <v>3.8300000000000001E-2</v>
      </c>
      <c r="T15" s="56">
        <v>8.8999999999999999E-3</v>
      </c>
      <c r="U15" s="56">
        <v>5.0500000000000003E-2</v>
      </c>
      <c r="V15" s="56">
        <v>2.06E-2</v>
      </c>
      <c r="W15" s="56">
        <v>1.1599999999999999E-2</v>
      </c>
      <c r="X15" s="56">
        <v>3.9399999999999998E-2</v>
      </c>
      <c r="Y15" s="56">
        <v>2.7900000000000001E-2</v>
      </c>
      <c r="Z15" s="56">
        <v>6.3299999999999995E-2</v>
      </c>
      <c r="AA15" s="56">
        <v>1.7399999999999999E-2</v>
      </c>
      <c r="AB15" s="56">
        <v>3.1600000000000003E-2</v>
      </c>
      <c r="AC15" s="56">
        <v>8.1699999999999995E-2</v>
      </c>
      <c r="AD15" s="56">
        <v>5.5999999999999999E-3</v>
      </c>
      <c r="AE15" s="56">
        <v>6.6699999999999995E-2</v>
      </c>
      <c r="AF15" s="56">
        <v>5.4000000000000003E-3</v>
      </c>
      <c r="AG15" s="56">
        <v>0.22500000000000001</v>
      </c>
      <c r="AH15" s="56">
        <v>1.4500000000000001E-2</v>
      </c>
      <c r="AI15" s="56">
        <v>0.1426</v>
      </c>
      <c r="AJ15" s="56">
        <v>9.4000000000000004E-3</v>
      </c>
      <c r="AK15" s="56">
        <v>0.1313</v>
      </c>
      <c r="AL15" s="56">
        <v>1.7100000000000001E-2</v>
      </c>
      <c r="AM15" s="56">
        <v>4.53E-2</v>
      </c>
      <c r="AN15" s="56">
        <v>5.1999999999999998E-3</v>
      </c>
      <c r="AO15" s="56">
        <v>38.908700000000003</v>
      </c>
      <c r="AP15" s="56">
        <v>3.9083999999999999</v>
      </c>
      <c r="AQ15" s="56">
        <v>3.2899999999999999E-2</v>
      </c>
      <c r="AR15" s="56">
        <v>2.6271</v>
      </c>
      <c r="AS15" s="56">
        <v>4.1399999999999999E-2</v>
      </c>
      <c r="AT15" s="56">
        <v>0.48609999999999998</v>
      </c>
      <c r="AU15" s="56">
        <v>1.52E-2</v>
      </c>
      <c r="AV15" s="57">
        <v>0.4723</v>
      </c>
      <c r="AW15" s="116">
        <v>4.5199999999999997E-2</v>
      </c>
      <c r="AX15" s="56">
        <v>0.161</v>
      </c>
      <c r="AY15" s="56">
        <v>0.28410000000000002</v>
      </c>
      <c r="AZ15" s="56">
        <v>3.4500000000000003E-2</v>
      </c>
      <c r="BA15" s="56">
        <v>1.9599999999999999E-2</v>
      </c>
      <c r="BB15" s="56">
        <v>7.1499999999999994E-2</v>
      </c>
      <c r="BC15" s="57"/>
      <c r="BD15" s="119"/>
      <c r="BE15" s="122"/>
      <c r="BF15" s="58"/>
      <c r="BG15" s="58"/>
      <c r="BH15" s="58"/>
      <c r="BI15" s="58"/>
      <c r="BJ15" s="59"/>
    </row>
    <row r="16" spans="1:62" x14ac:dyDescent="0.2">
      <c r="A16" s="43" t="s">
        <v>81</v>
      </c>
      <c r="B16" s="44">
        <v>74</v>
      </c>
      <c r="C16" s="44" t="s">
        <v>68</v>
      </c>
      <c r="D16" s="44" t="s">
        <v>2</v>
      </c>
      <c r="E16" s="44" t="s">
        <v>2</v>
      </c>
      <c r="F16" s="44" t="s">
        <v>3</v>
      </c>
      <c r="G16" s="44" t="s">
        <v>1</v>
      </c>
      <c r="H16" s="44" t="s">
        <v>124</v>
      </c>
      <c r="I16" s="53">
        <v>43431</v>
      </c>
      <c r="J16" s="53">
        <v>43508</v>
      </c>
      <c r="K16" s="44">
        <f t="shared" si="0"/>
        <v>77</v>
      </c>
      <c r="L16" s="54">
        <f t="shared" si="1"/>
        <v>11</v>
      </c>
      <c r="M16" s="54">
        <f t="shared" si="2"/>
        <v>2.5384615384615383</v>
      </c>
      <c r="N16" s="44">
        <v>33.799999999999997</v>
      </c>
      <c r="O16" s="54">
        <v>350.8</v>
      </c>
      <c r="P16" s="55">
        <f t="shared" si="3"/>
        <v>1.0378698224852073E-2</v>
      </c>
      <c r="Q16" s="44" t="s">
        <v>71</v>
      </c>
      <c r="R16" s="56">
        <v>54.119900000000001</v>
      </c>
      <c r="S16" s="56">
        <v>2.5600000000000001E-2</v>
      </c>
      <c r="T16" s="56">
        <v>6.0000000000000001E-3</v>
      </c>
      <c r="U16" s="56">
        <v>1.8499999999999999E-2</v>
      </c>
      <c r="V16" s="56">
        <v>1.26E-2</v>
      </c>
      <c r="W16" s="56">
        <v>6.1000000000000004E-3</v>
      </c>
      <c r="X16" s="56">
        <v>3.6799999999999999E-2</v>
      </c>
      <c r="Y16" s="56">
        <v>2.8199999999999999E-2</v>
      </c>
      <c r="Z16" s="56">
        <v>3.9800000000000002E-2</v>
      </c>
      <c r="AA16" s="56">
        <v>8.0999999999999996E-3</v>
      </c>
      <c r="AB16" s="56">
        <v>1.5800000000000002E-2</v>
      </c>
      <c r="AC16" s="56">
        <v>5.8200000000000002E-2</v>
      </c>
      <c r="AD16" s="56">
        <v>6.7999999999999996E-3</v>
      </c>
      <c r="AE16" s="56">
        <v>5.2200000000000003E-2</v>
      </c>
      <c r="AF16" s="56">
        <v>9.1000000000000004E-3</v>
      </c>
      <c r="AG16" s="56">
        <v>0.25240000000000001</v>
      </c>
      <c r="AH16" s="56">
        <v>8.8000000000000005E-3</v>
      </c>
      <c r="AI16" s="56">
        <v>9.9000000000000005E-2</v>
      </c>
      <c r="AJ16" s="56">
        <v>1.0699999999999999E-2</v>
      </c>
      <c r="AK16" s="56">
        <v>7.1400000000000005E-2</v>
      </c>
      <c r="AL16" s="56">
        <v>1.8200000000000001E-2</v>
      </c>
      <c r="AM16" s="56">
        <v>4.4999999999999998E-2</v>
      </c>
      <c r="AN16" s="56">
        <v>1.2800000000000001E-2</v>
      </c>
      <c r="AO16" s="56">
        <v>38.944899999999997</v>
      </c>
      <c r="AP16" s="56">
        <v>3.5849000000000002</v>
      </c>
      <c r="AQ16" s="56">
        <v>4.4600000000000001E-2</v>
      </c>
      <c r="AR16" s="56">
        <v>1.5362</v>
      </c>
      <c r="AS16" s="56">
        <v>5.9700000000000003E-2</v>
      </c>
      <c r="AT16" s="56">
        <v>0.32129999999999997</v>
      </c>
      <c r="AU16" s="56">
        <v>2.5899999999999999E-2</v>
      </c>
      <c r="AV16" s="57">
        <v>0.44619999999999999</v>
      </c>
      <c r="AW16" s="116">
        <v>5.3400000000000003E-2</v>
      </c>
      <c r="AX16" s="56">
        <v>0.1474</v>
      </c>
      <c r="AY16" s="56">
        <v>0.1074</v>
      </c>
      <c r="AZ16" s="56">
        <v>3.6700000000000003E-2</v>
      </c>
      <c r="BA16" s="56">
        <v>2.4799999999999999E-2</v>
      </c>
      <c r="BB16" s="56">
        <v>2.7099999999999999E-2</v>
      </c>
      <c r="BC16" s="57"/>
      <c r="BD16" s="119"/>
      <c r="BE16" s="122"/>
      <c r="BF16" s="58"/>
      <c r="BG16" s="58"/>
      <c r="BH16" s="58"/>
      <c r="BI16" s="58"/>
      <c r="BJ16" s="59"/>
    </row>
    <row r="17" spans="1:62" x14ac:dyDescent="0.2">
      <c r="A17" s="43" t="s">
        <v>82</v>
      </c>
      <c r="B17" s="44">
        <v>100</v>
      </c>
      <c r="C17" s="44" t="s">
        <v>68</v>
      </c>
      <c r="D17" s="44" t="s">
        <v>2</v>
      </c>
      <c r="E17" s="44" t="s">
        <v>2</v>
      </c>
      <c r="F17" s="44" t="s">
        <v>2</v>
      </c>
      <c r="G17" s="44" t="s">
        <v>2</v>
      </c>
      <c r="H17" s="44" t="s">
        <v>124</v>
      </c>
      <c r="I17" s="53">
        <v>43455</v>
      </c>
      <c r="J17" s="53">
        <v>43524</v>
      </c>
      <c r="K17" s="44">
        <f t="shared" si="0"/>
        <v>69</v>
      </c>
      <c r="L17" s="54">
        <f t="shared" si="1"/>
        <v>9.8571428571428577</v>
      </c>
      <c r="M17" s="54">
        <f t="shared" si="2"/>
        <v>2.2747252747252751</v>
      </c>
      <c r="N17" s="44">
        <v>29.6</v>
      </c>
      <c r="O17" s="54">
        <v>339.4</v>
      </c>
      <c r="P17" s="55">
        <f t="shared" si="3"/>
        <v>1.1466216216216216E-2</v>
      </c>
      <c r="Q17" s="44" t="s">
        <v>71</v>
      </c>
      <c r="R17" s="56">
        <v>53.413899999999998</v>
      </c>
      <c r="S17" s="56">
        <v>1.34E-2</v>
      </c>
      <c r="T17" s="56">
        <v>8.2000000000000007E-3</v>
      </c>
      <c r="U17" s="56">
        <v>9.4000000000000004E-3</v>
      </c>
      <c r="V17" s="56">
        <v>8.3999999999999995E-3</v>
      </c>
      <c r="W17" s="56">
        <v>3.3999999999999998E-3</v>
      </c>
      <c r="X17" s="56">
        <v>1.44E-2</v>
      </c>
      <c r="Y17" s="56">
        <v>1.26E-2</v>
      </c>
      <c r="Z17" s="56">
        <v>2.69E-2</v>
      </c>
      <c r="AA17" s="56">
        <v>5.1999999999999998E-3</v>
      </c>
      <c r="AB17" s="56">
        <v>1.4500000000000001E-2</v>
      </c>
      <c r="AC17" s="56">
        <v>3.4299999999999997E-2</v>
      </c>
      <c r="AD17" s="56">
        <v>5.7000000000000002E-3</v>
      </c>
      <c r="AE17" s="56">
        <v>1.7600000000000001E-2</v>
      </c>
      <c r="AF17" s="56">
        <v>5.1999999999999998E-3</v>
      </c>
      <c r="AG17" s="56">
        <v>0.16500000000000001</v>
      </c>
      <c r="AH17" s="56">
        <v>9.5999999999999992E-3</v>
      </c>
      <c r="AI17" s="56">
        <v>5.3400000000000003E-2</v>
      </c>
      <c r="AJ17" s="56">
        <v>7.4000000000000003E-3</v>
      </c>
      <c r="AK17" s="56">
        <v>4.7199999999999999E-2</v>
      </c>
      <c r="AL17" s="56">
        <v>2.5999999999999999E-2</v>
      </c>
      <c r="AM17" s="56">
        <v>3.9E-2</v>
      </c>
      <c r="AN17" s="56">
        <v>1.04E-2</v>
      </c>
      <c r="AO17" s="56">
        <v>30.920200000000001</v>
      </c>
      <c r="AP17" s="56">
        <v>1.5342</v>
      </c>
      <c r="AQ17" s="56">
        <v>2.8500000000000001E-2</v>
      </c>
      <c r="AR17" s="56">
        <v>1.1936</v>
      </c>
      <c r="AS17" s="56">
        <v>0.05</v>
      </c>
      <c r="AT17" s="56">
        <v>0.24590000000000001</v>
      </c>
      <c r="AU17" s="56">
        <v>4.5999999999999999E-3</v>
      </c>
      <c r="AV17" s="57">
        <v>0.10390000000000001</v>
      </c>
      <c r="AW17" s="116">
        <v>3.1300000000000001E-2</v>
      </c>
      <c r="AX17" s="56">
        <v>0.1003</v>
      </c>
      <c r="AY17" s="56">
        <v>9.1499999999999998E-2</v>
      </c>
      <c r="AZ17" s="56">
        <v>3.6900000000000002E-2</v>
      </c>
      <c r="BA17" s="56">
        <v>1.4999999999999999E-2</v>
      </c>
      <c r="BB17" s="56">
        <v>1.4200000000000001E-2</v>
      </c>
      <c r="BC17" s="57"/>
      <c r="BD17" s="119"/>
      <c r="BE17" s="122"/>
      <c r="BF17" s="58"/>
      <c r="BG17" s="58"/>
      <c r="BH17" s="58"/>
      <c r="BI17" s="58"/>
      <c r="BJ17" s="59"/>
    </row>
    <row r="18" spans="1:62" x14ac:dyDescent="0.2">
      <c r="A18" s="43" t="s">
        <v>83</v>
      </c>
      <c r="B18" s="44">
        <v>102</v>
      </c>
      <c r="C18" s="44" t="s">
        <v>68</v>
      </c>
      <c r="D18" s="44" t="s">
        <v>2</v>
      </c>
      <c r="E18" s="44" t="s">
        <v>3</v>
      </c>
      <c r="F18" s="44" t="s">
        <v>2</v>
      </c>
      <c r="G18" s="44" t="s">
        <v>3</v>
      </c>
      <c r="H18" s="44" t="s">
        <v>124</v>
      </c>
      <c r="I18" s="53">
        <v>43455</v>
      </c>
      <c r="J18" s="53">
        <v>43524</v>
      </c>
      <c r="K18" s="44">
        <f t="shared" si="0"/>
        <v>69</v>
      </c>
      <c r="L18" s="54">
        <f t="shared" si="1"/>
        <v>9.8571428571428577</v>
      </c>
      <c r="M18" s="54">
        <f t="shared" si="2"/>
        <v>2.2747252747252751</v>
      </c>
      <c r="N18" s="44">
        <v>27.1</v>
      </c>
      <c r="O18" s="54">
        <v>348.6</v>
      </c>
      <c r="P18" s="55">
        <f t="shared" si="3"/>
        <v>1.2863468634686346E-2</v>
      </c>
      <c r="Q18" s="44" t="s">
        <v>69</v>
      </c>
      <c r="R18" s="56">
        <v>63.936700000000002</v>
      </c>
      <c r="S18" s="56">
        <v>2.52E-2</v>
      </c>
      <c r="T18" s="56">
        <v>1.44E-2</v>
      </c>
      <c r="U18" s="56">
        <v>1.78E-2</v>
      </c>
      <c r="V18" s="56">
        <v>1.2800000000000001E-2</v>
      </c>
      <c r="W18" s="56">
        <v>1.0699999999999999E-2</v>
      </c>
      <c r="X18" s="56">
        <v>2.1999999999999999E-2</v>
      </c>
      <c r="Y18" s="56">
        <v>2.9600000000000001E-2</v>
      </c>
      <c r="Z18" s="56">
        <v>2.81E-2</v>
      </c>
      <c r="AA18" s="56">
        <v>8.0999999999999996E-3</v>
      </c>
      <c r="AB18" s="56">
        <v>1.2999999999999999E-2</v>
      </c>
      <c r="AC18" s="56">
        <v>4.2599999999999999E-2</v>
      </c>
      <c r="AD18" s="56">
        <v>4.7999999999999996E-3</v>
      </c>
      <c r="AE18" s="56">
        <v>3.2599999999999997E-2</v>
      </c>
      <c r="AF18" s="56">
        <v>4.5999999999999999E-3</v>
      </c>
      <c r="AG18" s="56">
        <v>0.26129999999999998</v>
      </c>
      <c r="AH18" s="56">
        <v>1.15E-2</v>
      </c>
      <c r="AI18" s="56">
        <v>0.1108</v>
      </c>
      <c r="AJ18" s="56">
        <v>1.04E-2</v>
      </c>
      <c r="AK18" s="56">
        <v>8.4199999999999997E-2</v>
      </c>
      <c r="AL18" s="56">
        <v>3.4200000000000001E-2</v>
      </c>
      <c r="AM18" s="56">
        <v>5.7500000000000002E-2</v>
      </c>
      <c r="AN18" s="56">
        <v>0.01</v>
      </c>
      <c r="AO18" s="56">
        <v>43.016199999999998</v>
      </c>
      <c r="AP18" s="56">
        <v>2.3805000000000001</v>
      </c>
      <c r="AQ18" s="56">
        <v>1.89E-2</v>
      </c>
      <c r="AR18" s="56">
        <v>1.7625999999999999</v>
      </c>
      <c r="AS18" s="56">
        <v>4.7699999999999999E-2</v>
      </c>
      <c r="AT18" s="56">
        <v>0.38440000000000002</v>
      </c>
      <c r="AU18" s="56">
        <v>1.21E-2</v>
      </c>
      <c r="AV18" s="57">
        <v>0.22750000000000001</v>
      </c>
      <c r="AW18" s="116">
        <v>3.85E-2</v>
      </c>
      <c r="AX18" s="56">
        <v>0.1668</v>
      </c>
      <c r="AY18" s="56">
        <v>0.14299999999999999</v>
      </c>
      <c r="AZ18" s="56">
        <v>2.41E-2</v>
      </c>
      <c r="BA18" s="56">
        <v>2.35E-2</v>
      </c>
      <c r="BB18" s="56">
        <v>3.1899999999999998E-2</v>
      </c>
      <c r="BC18" s="57">
        <v>0.65100000000000002</v>
      </c>
      <c r="BD18" s="119">
        <v>24.45</v>
      </c>
      <c r="BE18" s="125">
        <v>88.55</v>
      </c>
      <c r="BF18" s="58">
        <v>136.57</v>
      </c>
      <c r="BG18" s="58" t="s">
        <v>84</v>
      </c>
      <c r="BH18" s="58">
        <v>30.218037438601492</v>
      </c>
      <c r="BI18" s="58">
        <v>15.64</v>
      </c>
      <c r="BJ18" s="59">
        <v>8.06</v>
      </c>
    </row>
    <row r="19" spans="1:62" x14ac:dyDescent="0.2">
      <c r="A19" s="43" t="s">
        <v>85</v>
      </c>
      <c r="B19" s="44">
        <v>66</v>
      </c>
      <c r="C19" s="44" t="s">
        <v>75</v>
      </c>
      <c r="D19" s="44" t="s">
        <v>2</v>
      </c>
      <c r="E19" s="44" t="s">
        <v>3</v>
      </c>
      <c r="F19" s="44" t="s">
        <v>2</v>
      </c>
      <c r="G19" s="44" t="s">
        <v>3</v>
      </c>
      <c r="H19" s="44" t="s">
        <v>124</v>
      </c>
      <c r="I19" s="53">
        <v>43430</v>
      </c>
      <c r="J19" s="53">
        <v>43504</v>
      </c>
      <c r="K19" s="44">
        <f t="shared" si="0"/>
        <v>74</v>
      </c>
      <c r="L19" s="54">
        <f t="shared" si="1"/>
        <v>10.571428571428571</v>
      </c>
      <c r="M19" s="54">
        <f t="shared" si="2"/>
        <v>2.4395604395604398</v>
      </c>
      <c r="N19" s="44">
        <v>19.8</v>
      </c>
      <c r="O19" s="54">
        <v>256.39999999999998</v>
      </c>
      <c r="P19" s="55">
        <f t="shared" si="3"/>
        <v>1.2949494949494949E-2</v>
      </c>
      <c r="Q19" s="44" t="s">
        <v>71</v>
      </c>
      <c r="R19" s="56">
        <v>62.157499999999999</v>
      </c>
      <c r="S19" s="56">
        <v>5.2600000000000001E-2</v>
      </c>
      <c r="T19" s="56">
        <v>1.38E-2</v>
      </c>
      <c r="U19" s="56">
        <v>3.1699999999999999E-2</v>
      </c>
      <c r="V19" s="56">
        <v>3.04E-2</v>
      </c>
      <c r="W19" s="56">
        <v>2.9899999999999999E-2</v>
      </c>
      <c r="X19" s="56">
        <v>5.8099999999999999E-2</v>
      </c>
      <c r="Y19" s="56">
        <v>0.01</v>
      </c>
      <c r="Z19" s="56">
        <v>6.8599999999999994E-2</v>
      </c>
      <c r="AA19" s="56">
        <v>2.6200000000000001E-2</v>
      </c>
      <c r="AB19" s="56">
        <v>4.0399999999999998E-2</v>
      </c>
      <c r="AC19" s="56">
        <v>9.7500000000000003E-2</v>
      </c>
      <c r="AD19" s="56">
        <v>8.0999999999999996E-3</v>
      </c>
      <c r="AE19" s="56">
        <v>4.3799999999999999E-2</v>
      </c>
      <c r="AF19" s="56">
        <v>6.7999999999999996E-3</v>
      </c>
      <c r="AG19" s="56">
        <v>0.22639999999999999</v>
      </c>
      <c r="AH19" s="56">
        <v>1.06E-2</v>
      </c>
      <c r="AI19" s="56">
        <v>0.17019999999999999</v>
      </c>
      <c r="AJ19" s="56">
        <v>1.5699999999999999E-2</v>
      </c>
      <c r="AK19" s="56">
        <v>0.12180000000000001</v>
      </c>
      <c r="AL19" s="56">
        <v>0.02</v>
      </c>
      <c r="AM19" s="56">
        <v>5.0099999999999999E-2</v>
      </c>
      <c r="AN19" s="56">
        <v>9.2999999999999992E-3</v>
      </c>
      <c r="AO19" s="56">
        <v>59.456600000000002</v>
      </c>
      <c r="AP19" s="56">
        <v>4.0410000000000004</v>
      </c>
      <c r="AQ19" s="56">
        <v>3.0599999999999999E-2</v>
      </c>
      <c r="AR19" s="56">
        <v>2.0314999999999999</v>
      </c>
      <c r="AS19" s="56">
        <v>4.0399999999999998E-2</v>
      </c>
      <c r="AT19" s="56">
        <v>0.61280000000000001</v>
      </c>
      <c r="AU19" s="56">
        <v>8.9999999999999993E-3</v>
      </c>
      <c r="AV19" s="57">
        <v>0.23549999999999999</v>
      </c>
      <c r="AW19" s="116">
        <v>3.9699999999999999E-2</v>
      </c>
      <c r="AX19" s="56">
        <v>0.16650000000000001</v>
      </c>
      <c r="AY19" s="56">
        <v>0.16170000000000001</v>
      </c>
      <c r="AZ19" s="56">
        <v>2.81E-2</v>
      </c>
      <c r="BA19" s="56">
        <v>1.9099999999999999E-2</v>
      </c>
      <c r="BB19" s="56">
        <v>5.0799999999999998E-2</v>
      </c>
      <c r="BC19" s="57">
        <v>0.81150000000000011</v>
      </c>
      <c r="BD19" s="119">
        <v>26.132000000000001</v>
      </c>
      <c r="BE19" s="125">
        <v>44.960181818181816</v>
      </c>
      <c r="BF19" s="58">
        <v>45.541454545454549</v>
      </c>
      <c r="BG19" s="58" t="s">
        <v>72</v>
      </c>
      <c r="BH19" s="58">
        <v>37.903877784670456</v>
      </c>
      <c r="BI19" s="58">
        <v>13.697818181818182</v>
      </c>
      <c r="BJ19" s="59">
        <v>9.9195454545454549</v>
      </c>
    </row>
    <row r="20" spans="1:62" x14ac:dyDescent="0.2">
      <c r="A20" s="43" t="s">
        <v>86</v>
      </c>
      <c r="B20" s="44">
        <v>67</v>
      </c>
      <c r="C20" s="44" t="s">
        <v>75</v>
      </c>
      <c r="D20" s="44" t="s">
        <v>2</v>
      </c>
      <c r="E20" s="44" t="s">
        <v>1</v>
      </c>
      <c r="F20" s="44" t="s">
        <v>2</v>
      </c>
      <c r="G20" s="44" t="s">
        <v>2</v>
      </c>
      <c r="H20" s="44" t="s">
        <v>124</v>
      </c>
      <c r="I20" s="53">
        <v>43430</v>
      </c>
      <c r="J20" s="53">
        <v>43504</v>
      </c>
      <c r="K20" s="44">
        <f t="shared" si="0"/>
        <v>74</v>
      </c>
      <c r="L20" s="54">
        <f t="shared" si="1"/>
        <v>10.571428571428571</v>
      </c>
      <c r="M20" s="54">
        <f t="shared" si="2"/>
        <v>2.4395604395604398</v>
      </c>
      <c r="N20" s="44">
        <v>23.7</v>
      </c>
      <c r="O20" s="54">
        <v>284.8</v>
      </c>
      <c r="P20" s="55">
        <f t="shared" si="3"/>
        <v>1.2016877637130802E-2</v>
      </c>
      <c r="Q20" s="44" t="s">
        <v>71</v>
      </c>
      <c r="R20" s="56">
        <v>88.580100000000002</v>
      </c>
      <c r="S20" s="56">
        <v>3.32E-2</v>
      </c>
      <c r="T20" s="56">
        <v>1.4999999999999999E-2</v>
      </c>
      <c r="U20" s="56">
        <v>2.2800000000000001E-2</v>
      </c>
      <c r="V20" s="56">
        <v>2.41E-2</v>
      </c>
      <c r="W20" s="56">
        <v>1.78E-2</v>
      </c>
      <c r="X20" s="56">
        <v>3.6999999999999998E-2</v>
      </c>
      <c r="Y20" s="56">
        <v>1.32E-2</v>
      </c>
      <c r="Z20" s="56">
        <v>5.3600000000000002E-2</v>
      </c>
      <c r="AA20" s="56">
        <v>1.2500000000000001E-2</v>
      </c>
      <c r="AB20" s="56">
        <v>2.1100000000000001E-2</v>
      </c>
      <c r="AC20" s="56">
        <v>5.8799999999999998E-2</v>
      </c>
      <c r="AD20" s="56">
        <v>5.1000000000000004E-3</v>
      </c>
      <c r="AE20" s="56">
        <v>2.9399999999999999E-2</v>
      </c>
      <c r="AF20" s="56">
        <v>1.61E-2</v>
      </c>
      <c r="AG20" s="56">
        <v>0.1835</v>
      </c>
      <c r="AH20" s="56">
        <v>3.7000000000000002E-3</v>
      </c>
      <c r="AI20" s="56">
        <v>9.1499999999999998E-2</v>
      </c>
      <c r="AJ20" s="56">
        <v>6.1000000000000004E-3</v>
      </c>
      <c r="AK20" s="56">
        <v>9.9000000000000005E-2</v>
      </c>
      <c r="AL20" s="56">
        <v>2.3900000000000001E-2</v>
      </c>
      <c r="AM20" s="56">
        <v>4.8000000000000001E-2</v>
      </c>
      <c r="AN20" s="56">
        <v>8.8999999999999999E-3</v>
      </c>
      <c r="AO20" s="56">
        <v>55.662799999999997</v>
      </c>
      <c r="AP20" s="56">
        <v>3.6217999999999999</v>
      </c>
      <c r="AQ20" s="56">
        <v>2.3400000000000001E-2</v>
      </c>
      <c r="AR20" s="56">
        <v>3.2877000000000001</v>
      </c>
      <c r="AS20" s="56">
        <v>6.25E-2</v>
      </c>
      <c r="AT20" s="56">
        <v>0.33160000000000001</v>
      </c>
      <c r="AU20" s="56">
        <v>1.46E-2</v>
      </c>
      <c r="AV20" s="57">
        <v>0.35149999999999998</v>
      </c>
      <c r="AW20" s="116">
        <v>5.7500000000000002E-2</v>
      </c>
      <c r="AX20" s="56">
        <v>0.22559999999999999</v>
      </c>
      <c r="AY20" s="56">
        <v>0.1895</v>
      </c>
      <c r="AZ20" s="56">
        <v>3.1600000000000003E-2</v>
      </c>
      <c r="BA20" s="56">
        <v>2.8199999999999999E-2</v>
      </c>
      <c r="BB20" s="56">
        <v>2.69E-2</v>
      </c>
      <c r="BC20" s="57"/>
      <c r="BD20" s="119"/>
      <c r="BE20" s="122"/>
      <c r="BF20" s="58"/>
      <c r="BG20" s="58"/>
      <c r="BH20" s="58"/>
      <c r="BI20" s="58"/>
      <c r="BJ20" s="59"/>
    </row>
    <row r="21" spans="1:62" x14ac:dyDescent="0.2">
      <c r="A21" s="43" t="s">
        <v>87</v>
      </c>
      <c r="B21" s="44">
        <v>76</v>
      </c>
      <c r="C21" s="44" t="s">
        <v>75</v>
      </c>
      <c r="D21" s="44" t="s">
        <v>2</v>
      </c>
      <c r="E21" s="44" t="s">
        <v>1</v>
      </c>
      <c r="F21" s="44" t="s">
        <v>1</v>
      </c>
      <c r="G21" s="44" t="s">
        <v>2</v>
      </c>
      <c r="H21" s="44" t="s">
        <v>124</v>
      </c>
      <c r="I21" s="53">
        <v>43431</v>
      </c>
      <c r="J21" s="53">
        <v>43508</v>
      </c>
      <c r="K21" s="44">
        <f t="shared" si="0"/>
        <v>77</v>
      </c>
      <c r="L21" s="54">
        <f t="shared" si="1"/>
        <v>11</v>
      </c>
      <c r="M21" s="54">
        <f t="shared" si="2"/>
        <v>2.5384615384615383</v>
      </c>
      <c r="N21" s="44">
        <v>21.3</v>
      </c>
      <c r="O21" s="54">
        <v>221.2</v>
      </c>
      <c r="P21" s="55">
        <f t="shared" si="3"/>
        <v>1.0384976525821595E-2</v>
      </c>
      <c r="Q21" s="44" t="s">
        <v>69</v>
      </c>
      <c r="R21" s="56">
        <v>60.924599999999998</v>
      </c>
      <c r="S21" s="56">
        <v>2.93E-2</v>
      </c>
      <c r="T21" s="56">
        <v>8.8000000000000005E-3</v>
      </c>
      <c r="U21" s="56">
        <v>3.5700000000000003E-2</v>
      </c>
      <c r="V21" s="56">
        <v>2.01E-2</v>
      </c>
      <c r="W21" s="56">
        <v>1.9800000000000002E-2</v>
      </c>
      <c r="X21" s="56">
        <v>2.7300000000000001E-2</v>
      </c>
      <c r="Y21" s="56">
        <v>8.2000000000000007E-3</v>
      </c>
      <c r="Z21" s="56">
        <v>4.4600000000000001E-2</v>
      </c>
      <c r="AA21" s="56">
        <v>9.1999999999999998E-3</v>
      </c>
      <c r="AB21" s="56">
        <v>3.2300000000000002E-2</v>
      </c>
      <c r="AC21" s="56">
        <v>5.74E-2</v>
      </c>
      <c r="AD21" s="56">
        <v>5.5999999999999999E-3</v>
      </c>
      <c r="AE21" s="56">
        <v>3.0300000000000001E-2</v>
      </c>
      <c r="AF21" s="56">
        <v>7.6E-3</v>
      </c>
      <c r="AG21" s="56">
        <v>0.22969999999999999</v>
      </c>
      <c r="AH21" s="56">
        <v>0.01</v>
      </c>
      <c r="AI21" s="56">
        <v>0.13650000000000001</v>
      </c>
      <c r="AJ21" s="56">
        <v>7.9000000000000008E-3</v>
      </c>
      <c r="AK21" s="56">
        <v>8.5800000000000001E-2</v>
      </c>
      <c r="AL21" s="56">
        <v>1.35E-2</v>
      </c>
      <c r="AM21" s="56">
        <v>5.96E-2</v>
      </c>
      <c r="AN21" s="56">
        <v>6.6E-3</v>
      </c>
      <c r="AO21" s="56">
        <v>49.8033</v>
      </c>
      <c r="AP21" s="56">
        <v>2.6244999999999998</v>
      </c>
      <c r="AQ21" s="56">
        <v>2.93E-2</v>
      </c>
      <c r="AR21" s="56">
        <v>3.0636000000000001</v>
      </c>
      <c r="AS21" s="56">
        <v>8.2500000000000004E-2</v>
      </c>
      <c r="AT21" s="56">
        <v>0.31140000000000001</v>
      </c>
      <c r="AU21" s="56">
        <v>1.35E-2</v>
      </c>
      <c r="AV21" s="57">
        <v>0.28720000000000001</v>
      </c>
      <c r="AW21" s="116">
        <v>3.4099999999999998E-2</v>
      </c>
      <c r="AX21" s="56">
        <v>0.1205</v>
      </c>
      <c r="AY21" s="56">
        <v>0.22489999999999999</v>
      </c>
      <c r="AZ21" s="56">
        <v>2.0199999999999999E-2</v>
      </c>
      <c r="BA21" s="56">
        <v>2.6800000000000001E-2</v>
      </c>
      <c r="BB21" s="56">
        <v>4.1399999999999999E-2</v>
      </c>
      <c r="BC21" s="57"/>
      <c r="BD21" s="119"/>
      <c r="BE21" s="122"/>
      <c r="BF21" s="58"/>
      <c r="BG21" s="58"/>
      <c r="BH21" s="58"/>
      <c r="BI21" s="58"/>
      <c r="BJ21" s="59"/>
    </row>
    <row r="22" spans="1:62" x14ac:dyDescent="0.2">
      <c r="A22" s="43" t="s">
        <v>88</v>
      </c>
      <c r="B22" s="44">
        <v>77</v>
      </c>
      <c r="C22" s="44" t="s">
        <v>75</v>
      </c>
      <c r="D22" s="44" t="s">
        <v>2</v>
      </c>
      <c r="E22" s="44" t="s">
        <v>2</v>
      </c>
      <c r="F22" s="44" t="s">
        <v>2</v>
      </c>
      <c r="G22" s="44" t="s">
        <v>1</v>
      </c>
      <c r="H22" s="44" t="s">
        <v>124</v>
      </c>
      <c r="I22" s="53">
        <v>43431</v>
      </c>
      <c r="J22" s="53">
        <v>43508</v>
      </c>
      <c r="K22" s="44">
        <f t="shared" si="0"/>
        <v>77</v>
      </c>
      <c r="L22" s="54">
        <f t="shared" si="1"/>
        <v>11</v>
      </c>
      <c r="M22" s="54">
        <f t="shared" si="2"/>
        <v>2.5384615384615383</v>
      </c>
      <c r="N22" s="44">
        <v>24.3</v>
      </c>
      <c r="O22" s="54">
        <v>287.39999999999998</v>
      </c>
      <c r="P22" s="55">
        <f t="shared" si="3"/>
        <v>1.1827160493827159E-2</v>
      </c>
      <c r="Q22" s="44" t="s">
        <v>71</v>
      </c>
      <c r="R22" s="56">
        <v>67.857200000000006</v>
      </c>
      <c r="S22" s="56">
        <v>2.8799999999999999E-2</v>
      </c>
      <c r="T22" s="56">
        <v>7.0000000000000001E-3</v>
      </c>
      <c r="U22" s="56">
        <v>3.0800000000000001E-2</v>
      </c>
      <c r="V22" s="56">
        <v>2.0199999999999999E-2</v>
      </c>
      <c r="W22" s="56">
        <v>1.6400000000000001E-2</v>
      </c>
      <c r="X22" s="56">
        <v>2.7900000000000001E-2</v>
      </c>
      <c r="Y22" s="56">
        <v>2.06E-2</v>
      </c>
      <c r="Z22" s="56">
        <v>4.7500000000000001E-2</v>
      </c>
      <c r="AA22" s="56">
        <v>1.23E-2</v>
      </c>
      <c r="AB22" s="56">
        <v>2.5600000000000001E-2</v>
      </c>
      <c r="AC22" s="56">
        <v>7.6100000000000001E-2</v>
      </c>
      <c r="AD22" s="56">
        <v>7.1000000000000004E-3</v>
      </c>
      <c r="AE22" s="56">
        <v>3.1199999999999999E-2</v>
      </c>
      <c r="AF22" s="56">
        <v>1.0999999999999999E-2</v>
      </c>
      <c r="AG22" s="56">
        <v>0.23569999999999999</v>
      </c>
      <c r="AH22" s="56">
        <v>1.1900000000000001E-2</v>
      </c>
      <c r="AI22" s="56">
        <v>0.14879999999999999</v>
      </c>
      <c r="AJ22" s="56">
        <v>1.49E-2</v>
      </c>
      <c r="AK22" s="56">
        <v>7.5600000000000001E-2</v>
      </c>
      <c r="AL22" s="56">
        <v>2.1100000000000001E-2</v>
      </c>
      <c r="AM22" s="56">
        <v>7.0800000000000002E-2</v>
      </c>
      <c r="AN22" s="56">
        <v>1.4800000000000001E-2</v>
      </c>
      <c r="AO22" s="56">
        <v>52.555199999999999</v>
      </c>
      <c r="AP22" s="56">
        <v>3.0238</v>
      </c>
      <c r="AQ22" s="56">
        <v>2.3400000000000001E-2</v>
      </c>
      <c r="AR22" s="56">
        <v>3.0104000000000002</v>
      </c>
      <c r="AS22" s="56">
        <v>5.5E-2</v>
      </c>
      <c r="AT22" s="56">
        <v>0.32519999999999999</v>
      </c>
      <c r="AU22" s="56">
        <v>8.8999999999999999E-3</v>
      </c>
      <c r="AV22" s="57">
        <v>0.31869999999999998</v>
      </c>
      <c r="AW22" s="116">
        <v>4.5900000000000003E-2</v>
      </c>
      <c r="AX22" s="56">
        <v>0.2346</v>
      </c>
      <c r="AY22" s="56">
        <v>0.14910000000000001</v>
      </c>
      <c r="AZ22" s="56">
        <v>2.8899999999999999E-2</v>
      </c>
      <c r="BA22" s="56">
        <v>2.58E-2</v>
      </c>
      <c r="BB22" s="56">
        <v>3.6200000000000003E-2</v>
      </c>
      <c r="BC22" s="57"/>
      <c r="BD22" s="119"/>
      <c r="BE22" s="122"/>
      <c r="BF22" s="58"/>
      <c r="BG22" s="58"/>
      <c r="BH22" s="58"/>
      <c r="BI22" s="58"/>
      <c r="BJ22" s="59"/>
    </row>
    <row r="23" spans="1:62" x14ac:dyDescent="0.2">
      <c r="A23" s="43" t="s">
        <v>89</v>
      </c>
      <c r="B23" s="44">
        <v>105</v>
      </c>
      <c r="C23" s="44" t="s">
        <v>75</v>
      </c>
      <c r="D23" s="44" t="s">
        <v>2</v>
      </c>
      <c r="E23" s="44" t="s">
        <v>2</v>
      </c>
      <c r="F23" s="44" t="s">
        <v>3</v>
      </c>
      <c r="G23" s="44" t="s">
        <v>3</v>
      </c>
      <c r="H23" s="44" t="s">
        <v>124</v>
      </c>
      <c r="I23" s="53">
        <v>43455</v>
      </c>
      <c r="J23" s="53">
        <v>43521</v>
      </c>
      <c r="K23" s="44">
        <f t="shared" si="0"/>
        <v>66</v>
      </c>
      <c r="L23" s="54">
        <f t="shared" si="1"/>
        <v>9.4285714285714288</v>
      </c>
      <c r="M23" s="54">
        <f t="shared" si="2"/>
        <v>2.1758241758241756</v>
      </c>
      <c r="N23" s="44">
        <v>20.7</v>
      </c>
      <c r="O23" s="54">
        <v>232.1</v>
      </c>
      <c r="P23" s="55">
        <f t="shared" si="3"/>
        <v>1.1212560386473431E-2</v>
      </c>
      <c r="Q23" s="44" t="s">
        <v>71</v>
      </c>
      <c r="R23" s="56">
        <v>65.3352</v>
      </c>
      <c r="S23" s="56">
        <v>2.18E-2</v>
      </c>
      <c r="T23" s="56">
        <v>1.3100000000000001E-2</v>
      </c>
      <c r="U23" s="56">
        <v>2.2700000000000001E-2</v>
      </c>
      <c r="V23" s="56">
        <v>7.4000000000000003E-3</v>
      </c>
      <c r="W23" s="56">
        <v>1.26E-2</v>
      </c>
      <c r="X23" s="56">
        <v>1.9599999999999999E-2</v>
      </c>
      <c r="Y23" s="56">
        <v>6.0000000000000001E-3</v>
      </c>
      <c r="Z23" s="56">
        <v>6.4899999999999999E-2</v>
      </c>
      <c r="AA23" s="56">
        <v>1.2800000000000001E-2</v>
      </c>
      <c r="AB23" s="56">
        <v>2.7699999999999999E-2</v>
      </c>
      <c r="AC23" s="56">
        <v>4.9299999999999997E-2</v>
      </c>
      <c r="AD23" s="56">
        <v>4.0000000000000001E-3</v>
      </c>
      <c r="AE23" s="56">
        <v>2.9899999999999999E-2</v>
      </c>
      <c r="AF23" s="56">
        <v>1.04E-2</v>
      </c>
      <c r="AG23" s="56">
        <v>0.25209999999999999</v>
      </c>
      <c r="AH23" s="56">
        <v>1.8200000000000001E-2</v>
      </c>
      <c r="AI23" s="56">
        <v>0.13159999999999999</v>
      </c>
      <c r="AJ23" s="56">
        <v>8.9999999999999993E-3</v>
      </c>
      <c r="AK23" s="56">
        <v>7.7399999999999997E-2</v>
      </c>
      <c r="AL23" s="56">
        <v>1.9699999999999999E-2</v>
      </c>
      <c r="AM23" s="56">
        <v>7.6899999999999996E-2</v>
      </c>
      <c r="AN23" s="56">
        <v>1.14E-2</v>
      </c>
      <c r="AO23" s="56">
        <v>39.9529</v>
      </c>
      <c r="AP23" s="56">
        <v>2.9199000000000002</v>
      </c>
      <c r="AQ23" s="56">
        <v>2.8400000000000002E-2</v>
      </c>
      <c r="AR23" s="56">
        <v>2.3974000000000002</v>
      </c>
      <c r="AS23" s="56">
        <v>5.4800000000000001E-2</v>
      </c>
      <c r="AT23" s="56">
        <v>0.23219999999999999</v>
      </c>
      <c r="AU23" s="56">
        <v>9.4000000000000004E-3</v>
      </c>
      <c r="AV23" s="57">
        <v>0.38159999999999999</v>
      </c>
      <c r="AW23" s="116">
        <v>3.27E-2</v>
      </c>
      <c r="AX23" s="56">
        <v>0.14649999999999999</v>
      </c>
      <c r="AY23" s="56">
        <v>0.10829999999999999</v>
      </c>
      <c r="AZ23" s="56">
        <v>3.4099999999999998E-2</v>
      </c>
      <c r="BA23" s="56">
        <v>1.4999999999999999E-2</v>
      </c>
      <c r="BB23" s="56">
        <v>2.5499999999999998E-2</v>
      </c>
      <c r="BC23" s="57"/>
      <c r="BD23" s="119"/>
      <c r="BE23" s="122"/>
      <c r="BF23" s="58"/>
      <c r="BG23" s="58"/>
      <c r="BH23" s="58"/>
      <c r="BI23" s="58"/>
      <c r="BJ23" s="59"/>
    </row>
    <row r="24" spans="1:62" ht="13.5" thickBot="1" x14ac:dyDescent="0.25">
      <c r="A24" s="46" t="s">
        <v>90</v>
      </c>
      <c r="B24" s="47">
        <v>109</v>
      </c>
      <c r="C24" s="47" t="s">
        <v>75</v>
      </c>
      <c r="D24" s="47" t="s">
        <v>2</v>
      </c>
      <c r="E24" s="47" t="s">
        <v>1</v>
      </c>
      <c r="F24" s="47" t="s">
        <v>2</v>
      </c>
      <c r="G24" s="47" t="s">
        <v>1</v>
      </c>
      <c r="H24" s="47" t="s">
        <v>124</v>
      </c>
      <c r="I24" s="60">
        <v>43455</v>
      </c>
      <c r="J24" s="60">
        <v>43524</v>
      </c>
      <c r="K24" s="47">
        <f t="shared" si="0"/>
        <v>69</v>
      </c>
      <c r="L24" s="61">
        <f t="shared" si="1"/>
        <v>9.8571428571428577</v>
      </c>
      <c r="M24" s="61">
        <f t="shared" si="2"/>
        <v>2.2747252747252751</v>
      </c>
      <c r="N24" s="47">
        <v>21.3</v>
      </c>
      <c r="O24" s="61">
        <v>240.4</v>
      </c>
      <c r="P24" s="62">
        <f t="shared" si="3"/>
        <v>1.1286384976525822E-2</v>
      </c>
      <c r="Q24" s="47" t="s">
        <v>71</v>
      </c>
      <c r="R24" s="63">
        <v>69.9863</v>
      </c>
      <c r="S24" s="63">
        <v>2.7199999999999998E-2</v>
      </c>
      <c r="T24" s="63">
        <v>1.6E-2</v>
      </c>
      <c r="U24" s="63">
        <v>2.5399999999999999E-2</v>
      </c>
      <c r="V24" s="63">
        <v>1.9E-2</v>
      </c>
      <c r="W24" s="63">
        <v>1.4200000000000001E-2</v>
      </c>
      <c r="X24" s="63">
        <v>4.1700000000000001E-2</v>
      </c>
      <c r="Y24" s="63">
        <v>1.66E-2</v>
      </c>
      <c r="Z24" s="63">
        <v>5.8799999999999998E-2</v>
      </c>
      <c r="AA24" s="63">
        <v>1.0999999999999999E-2</v>
      </c>
      <c r="AB24" s="63">
        <v>3.4599999999999999E-2</v>
      </c>
      <c r="AC24" s="63">
        <v>8.5999999999999993E-2</v>
      </c>
      <c r="AD24" s="63">
        <v>2.06E-2</v>
      </c>
      <c r="AE24" s="63">
        <v>3.9300000000000002E-2</v>
      </c>
      <c r="AF24" s="63">
        <v>1.61E-2</v>
      </c>
      <c r="AG24" s="63">
        <v>0.26690000000000003</v>
      </c>
      <c r="AH24" s="63">
        <v>8.8000000000000005E-3</v>
      </c>
      <c r="AI24" s="63">
        <v>0.15409999999999999</v>
      </c>
      <c r="AJ24" s="63">
        <v>1.4500000000000001E-2</v>
      </c>
      <c r="AK24" s="63">
        <v>0.1142</v>
      </c>
      <c r="AL24" s="63">
        <v>2.0899999999999998E-2</v>
      </c>
      <c r="AM24" s="63">
        <v>7.1099999999999997E-2</v>
      </c>
      <c r="AN24" s="63">
        <v>1.1599999999999999E-2</v>
      </c>
      <c r="AO24" s="63">
        <v>59.783000000000001</v>
      </c>
      <c r="AP24" s="63">
        <v>2.5423</v>
      </c>
      <c r="AQ24" s="63">
        <v>3.8800000000000001E-2</v>
      </c>
      <c r="AR24" s="63">
        <v>3.1465999999999998</v>
      </c>
      <c r="AS24" s="63">
        <v>6.0400000000000002E-2</v>
      </c>
      <c r="AT24" s="63">
        <v>0.60550000000000004</v>
      </c>
      <c r="AU24" s="63">
        <v>1.4200000000000001E-2</v>
      </c>
      <c r="AV24" s="64">
        <v>0.22090000000000001</v>
      </c>
      <c r="AW24" s="117">
        <v>7.9799999999999996E-2</v>
      </c>
      <c r="AX24" s="63">
        <v>0.21199999999999999</v>
      </c>
      <c r="AY24" s="63">
        <v>0.26019999999999999</v>
      </c>
      <c r="AZ24" s="63">
        <v>3.6999999999999998E-2</v>
      </c>
      <c r="BA24" s="63">
        <v>2.1100000000000001E-2</v>
      </c>
      <c r="BB24" s="63">
        <v>3.56E-2</v>
      </c>
      <c r="BC24" s="64"/>
      <c r="BD24" s="120"/>
      <c r="BE24" s="123"/>
      <c r="BF24" s="65"/>
      <c r="BG24" s="65"/>
      <c r="BH24" s="65"/>
      <c r="BI24" s="65"/>
      <c r="BJ24" s="66"/>
    </row>
    <row r="25" spans="1:62" x14ac:dyDescent="0.2">
      <c r="A25" s="40" t="s">
        <v>91</v>
      </c>
      <c r="B25" s="41">
        <v>62</v>
      </c>
      <c r="C25" s="41" t="s">
        <v>68</v>
      </c>
      <c r="D25" s="41" t="s">
        <v>3</v>
      </c>
      <c r="E25" s="41" t="s">
        <v>2</v>
      </c>
      <c r="F25" s="41" t="s">
        <v>1</v>
      </c>
      <c r="G25" s="41" t="s">
        <v>1</v>
      </c>
      <c r="H25" s="41" t="s">
        <v>124</v>
      </c>
      <c r="I25" s="49">
        <v>43430</v>
      </c>
      <c r="J25" s="49">
        <v>43504</v>
      </c>
      <c r="K25" s="41">
        <f t="shared" si="0"/>
        <v>74</v>
      </c>
      <c r="L25" s="50">
        <f t="shared" si="1"/>
        <v>10.571428571428571</v>
      </c>
      <c r="M25" s="50">
        <f t="shared" si="2"/>
        <v>2.4395604395604398</v>
      </c>
      <c r="N25" s="41">
        <v>23.7</v>
      </c>
      <c r="O25" s="50">
        <v>319.2</v>
      </c>
      <c r="P25" s="51">
        <f t="shared" si="3"/>
        <v>1.3468354430379748E-2</v>
      </c>
      <c r="Q25" s="41" t="s">
        <v>69</v>
      </c>
      <c r="R25" s="52">
        <v>52.400700000000001</v>
      </c>
      <c r="S25" s="52">
        <v>2.7300000000000001E-2</v>
      </c>
      <c r="T25" s="52">
        <v>9.7999999999999997E-3</v>
      </c>
      <c r="U25" s="52">
        <v>1.34E-2</v>
      </c>
      <c r="V25" s="52">
        <v>1.55E-2</v>
      </c>
      <c r="W25" s="52">
        <v>5.8999999999999999E-3</v>
      </c>
      <c r="X25" s="52">
        <v>2.24E-2</v>
      </c>
      <c r="Y25" s="52">
        <v>1.0999999999999999E-2</v>
      </c>
      <c r="Z25" s="52">
        <v>2.4199999999999999E-2</v>
      </c>
      <c r="AA25" s="52">
        <v>1.11E-2</v>
      </c>
      <c r="AB25" s="52">
        <v>1.4E-2</v>
      </c>
      <c r="AC25" s="52">
        <v>3.9899999999999998E-2</v>
      </c>
      <c r="AD25" s="52">
        <v>5.1000000000000004E-3</v>
      </c>
      <c r="AE25" s="52">
        <v>2.1499999999999998E-2</v>
      </c>
      <c r="AF25" s="52">
        <v>6.7999999999999996E-3</v>
      </c>
      <c r="AG25" s="52">
        <v>0.16320000000000001</v>
      </c>
      <c r="AH25" s="52">
        <v>6.4000000000000003E-3</v>
      </c>
      <c r="AI25" s="52">
        <v>8.3099999999999993E-2</v>
      </c>
      <c r="AJ25" s="52">
        <v>6.3E-3</v>
      </c>
      <c r="AK25" s="52">
        <v>6.2899999999999998E-2</v>
      </c>
      <c r="AL25" s="52">
        <v>2.8199999999999999E-2</v>
      </c>
      <c r="AM25" s="52">
        <v>4.1799999999999997E-2</v>
      </c>
      <c r="AN25" s="52">
        <v>6.0000000000000001E-3</v>
      </c>
      <c r="AO25" s="52">
        <v>32.750500000000002</v>
      </c>
      <c r="AP25" s="52">
        <v>2.2382</v>
      </c>
      <c r="AQ25" s="52">
        <v>3.0099999999999998E-2</v>
      </c>
      <c r="AR25" s="52">
        <v>2.1682999999999999</v>
      </c>
      <c r="AS25" s="52">
        <v>5.7599999999999998E-2</v>
      </c>
      <c r="AT25" s="52">
        <v>0.29189999999999999</v>
      </c>
      <c r="AU25" s="52">
        <v>9.7999999999999997E-3</v>
      </c>
      <c r="AV25" s="67">
        <v>0.13950000000000001</v>
      </c>
      <c r="AW25" s="115">
        <v>2.1499999999999998E-2</v>
      </c>
      <c r="AX25" s="52">
        <v>0.12180000000000001</v>
      </c>
      <c r="AY25" s="52">
        <v>0.1179</v>
      </c>
      <c r="AZ25" s="52">
        <v>2.1299999999999999E-2</v>
      </c>
      <c r="BA25" s="52">
        <v>2.1000000000000001E-2</v>
      </c>
      <c r="BB25" s="52">
        <v>2.4E-2</v>
      </c>
      <c r="BC25" s="67"/>
      <c r="BD25" s="118"/>
      <c r="BE25" s="121"/>
      <c r="BF25" s="68"/>
      <c r="BG25" s="68"/>
      <c r="BH25" s="68"/>
      <c r="BI25" s="68"/>
      <c r="BJ25" s="69"/>
    </row>
    <row r="26" spans="1:62" x14ac:dyDescent="0.2">
      <c r="A26" s="43" t="s">
        <v>92</v>
      </c>
      <c r="B26" s="44">
        <v>64</v>
      </c>
      <c r="C26" s="44" t="s">
        <v>68</v>
      </c>
      <c r="D26" s="44" t="s">
        <v>3</v>
      </c>
      <c r="E26" s="44" t="s">
        <v>1</v>
      </c>
      <c r="F26" s="44" t="s">
        <v>3</v>
      </c>
      <c r="G26" s="44" t="s">
        <v>2</v>
      </c>
      <c r="H26" s="44" t="s">
        <v>124</v>
      </c>
      <c r="I26" s="53">
        <v>43430</v>
      </c>
      <c r="J26" s="53">
        <v>43504</v>
      </c>
      <c r="K26" s="44">
        <f t="shared" si="0"/>
        <v>74</v>
      </c>
      <c r="L26" s="54">
        <f t="shared" si="1"/>
        <v>10.571428571428571</v>
      </c>
      <c r="M26" s="54">
        <f t="shared" si="2"/>
        <v>2.4395604395604398</v>
      </c>
      <c r="N26" s="44">
        <v>26.7</v>
      </c>
      <c r="O26" s="54">
        <v>380</v>
      </c>
      <c r="P26" s="55">
        <f t="shared" si="3"/>
        <v>1.4232209737827716E-2</v>
      </c>
      <c r="Q26" s="44" t="s">
        <v>71</v>
      </c>
      <c r="R26" s="56">
        <v>54.957799999999999</v>
      </c>
      <c r="S26" s="56">
        <v>2.4500000000000001E-2</v>
      </c>
      <c r="T26" s="56">
        <v>7.1000000000000004E-3</v>
      </c>
      <c r="U26" s="56">
        <v>5.11E-2</v>
      </c>
      <c r="V26" s="56">
        <v>2.18E-2</v>
      </c>
      <c r="W26" s="56">
        <v>1.41E-2</v>
      </c>
      <c r="X26" s="56">
        <v>4.07E-2</v>
      </c>
      <c r="Y26" s="56">
        <v>1.5299999999999999E-2</v>
      </c>
      <c r="Z26" s="56">
        <v>7.4999999999999997E-2</v>
      </c>
      <c r="AA26" s="56">
        <v>2.0199999999999999E-2</v>
      </c>
      <c r="AB26" s="56">
        <v>2.41E-2</v>
      </c>
      <c r="AC26" s="56">
        <v>8.5800000000000001E-2</v>
      </c>
      <c r="AD26" s="56">
        <v>5.0000000000000001E-3</v>
      </c>
      <c r="AE26" s="56">
        <v>6.7000000000000004E-2</v>
      </c>
      <c r="AF26" s="56">
        <v>7.1999999999999998E-3</v>
      </c>
      <c r="AG26" s="56">
        <v>0.32650000000000001</v>
      </c>
      <c r="AH26" s="56">
        <v>1.7399999999999999E-2</v>
      </c>
      <c r="AI26" s="56">
        <v>0.21299999999999999</v>
      </c>
      <c r="AJ26" s="56">
        <v>8.2000000000000007E-3</v>
      </c>
      <c r="AK26" s="56">
        <v>0.1452</v>
      </c>
      <c r="AL26" s="56">
        <v>3.0099999999999998E-2</v>
      </c>
      <c r="AM26" s="56">
        <v>6.5199999999999994E-2</v>
      </c>
      <c r="AN26" s="56">
        <v>1.01E-2</v>
      </c>
      <c r="AO26" s="56">
        <v>46.433799999999998</v>
      </c>
      <c r="AP26" s="56">
        <v>2.8302</v>
      </c>
      <c r="AQ26" s="56">
        <v>4.36E-2</v>
      </c>
      <c r="AR26" s="56">
        <v>2.3275000000000001</v>
      </c>
      <c r="AS26" s="56">
        <v>5.6500000000000002E-2</v>
      </c>
      <c r="AT26" s="56">
        <v>0.52259999999999995</v>
      </c>
      <c r="AU26" s="56">
        <v>1.54E-2</v>
      </c>
      <c r="AV26" s="57">
        <v>0.3291</v>
      </c>
      <c r="AW26" s="116">
        <v>2.0299999999999999E-2</v>
      </c>
      <c r="AX26" s="56">
        <v>0.14480000000000001</v>
      </c>
      <c r="AY26" s="56">
        <v>0.12759999999999999</v>
      </c>
      <c r="AZ26" s="56">
        <v>4.3099999999999999E-2</v>
      </c>
      <c r="BA26" s="56">
        <v>2.69E-2</v>
      </c>
      <c r="BB26" s="56">
        <v>3.8199999999999998E-2</v>
      </c>
      <c r="BC26" s="57"/>
      <c r="BD26" s="119"/>
      <c r="BE26" s="122"/>
      <c r="BF26" s="58"/>
      <c r="BG26" s="58"/>
      <c r="BH26" s="58"/>
      <c r="BI26" s="58"/>
      <c r="BJ26" s="59"/>
    </row>
    <row r="27" spans="1:62" x14ac:dyDescent="0.2">
      <c r="A27" s="43" t="s">
        <v>93</v>
      </c>
      <c r="B27" s="44">
        <v>71</v>
      </c>
      <c r="C27" s="44" t="s">
        <v>68</v>
      </c>
      <c r="D27" s="44" t="s">
        <v>3</v>
      </c>
      <c r="E27" s="44" t="s">
        <v>3</v>
      </c>
      <c r="F27" s="44" t="s">
        <v>2</v>
      </c>
      <c r="G27" s="44" t="s">
        <v>2</v>
      </c>
      <c r="H27" s="44" t="s">
        <v>124</v>
      </c>
      <c r="I27" s="53">
        <v>43431</v>
      </c>
      <c r="J27" s="53">
        <v>43508</v>
      </c>
      <c r="K27" s="44">
        <f t="shared" si="0"/>
        <v>77</v>
      </c>
      <c r="L27" s="54">
        <f t="shared" si="1"/>
        <v>11</v>
      </c>
      <c r="M27" s="54">
        <f t="shared" si="2"/>
        <v>2.5384615384615383</v>
      </c>
      <c r="N27" s="44">
        <v>31</v>
      </c>
      <c r="O27" s="54">
        <v>309.2</v>
      </c>
      <c r="P27" s="55">
        <f t="shared" si="3"/>
        <v>9.9741935483870971E-3</v>
      </c>
      <c r="Q27" s="44" t="s">
        <v>69</v>
      </c>
      <c r="R27" s="56">
        <v>55.113100000000003</v>
      </c>
      <c r="S27" s="56">
        <v>3.8899999999999997E-2</v>
      </c>
      <c r="T27" s="56">
        <v>1.72E-2</v>
      </c>
      <c r="U27" s="56">
        <v>3.7699999999999997E-2</v>
      </c>
      <c r="V27" s="56">
        <v>1.72E-2</v>
      </c>
      <c r="W27" s="56">
        <v>1.4500000000000001E-2</v>
      </c>
      <c r="X27" s="56">
        <v>4.4600000000000001E-2</v>
      </c>
      <c r="Y27" s="56">
        <v>2.1000000000000001E-2</v>
      </c>
      <c r="Z27" s="56">
        <v>5.1999999999999998E-2</v>
      </c>
      <c r="AA27" s="56">
        <v>1.3899999999999999E-2</v>
      </c>
      <c r="AB27" s="56">
        <v>3.6999999999999998E-2</v>
      </c>
      <c r="AC27" s="56">
        <v>8.9200000000000002E-2</v>
      </c>
      <c r="AD27" s="56">
        <v>1.14E-2</v>
      </c>
      <c r="AE27" s="56">
        <v>4.53E-2</v>
      </c>
      <c r="AF27" s="56">
        <v>1.21E-2</v>
      </c>
      <c r="AG27" s="56">
        <v>0.25950000000000001</v>
      </c>
      <c r="AH27" s="56">
        <v>1.3599999999999999E-2</v>
      </c>
      <c r="AI27" s="56">
        <v>0.1714</v>
      </c>
      <c r="AJ27" s="56">
        <v>1.23E-2</v>
      </c>
      <c r="AK27" s="56">
        <v>0.12</v>
      </c>
      <c r="AL27" s="56">
        <v>2.6700000000000002E-2</v>
      </c>
      <c r="AM27" s="56">
        <v>0.1026</v>
      </c>
      <c r="AN27" s="56">
        <v>1.2E-2</v>
      </c>
      <c r="AO27" s="56">
        <v>44.417200000000001</v>
      </c>
      <c r="AP27" s="56">
        <v>4.3224999999999998</v>
      </c>
      <c r="AQ27" s="56">
        <v>6.2199999999999998E-2</v>
      </c>
      <c r="AR27" s="56">
        <v>2.0889000000000002</v>
      </c>
      <c r="AS27" s="56">
        <v>7.9200000000000007E-2</v>
      </c>
      <c r="AT27" s="56">
        <v>0.55120000000000002</v>
      </c>
      <c r="AU27" s="56">
        <v>1.84E-2</v>
      </c>
      <c r="AV27" s="57">
        <v>0.31669999999999998</v>
      </c>
      <c r="AW27" s="116">
        <v>3.6200000000000003E-2</v>
      </c>
      <c r="AX27" s="56">
        <v>0.215</v>
      </c>
      <c r="AY27" s="56">
        <v>0.16889999999999999</v>
      </c>
      <c r="AZ27" s="56">
        <v>4.5999999999999999E-2</v>
      </c>
      <c r="BA27" s="56">
        <v>2.24E-2</v>
      </c>
      <c r="BB27" s="56">
        <v>4.2299999999999997E-2</v>
      </c>
      <c r="BC27" s="57">
        <v>0.74099999999999999</v>
      </c>
      <c r="BD27" s="119">
        <v>548.46</v>
      </c>
      <c r="BE27" s="122">
        <v>127.5</v>
      </c>
      <c r="BF27" s="58">
        <v>156.03</v>
      </c>
      <c r="BG27" s="58" t="s">
        <v>72</v>
      </c>
      <c r="BH27" s="58">
        <v>32.936856508210731</v>
      </c>
      <c r="BI27" s="58">
        <v>71.099999999999994</v>
      </c>
      <c r="BJ27" s="59">
        <v>7.29</v>
      </c>
    </row>
    <row r="28" spans="1:62" x14ac:dyDescent="0.2">
      <c r="A28" s="43" t="s">
        <v>94</v>
      </c>
      <c r="B28" s="44">
        <v>72</v>
      </c>
      <c r="C28" s="44" t="s">
        <v>68</v>
      </c>
      <c r="D28" s="44" t="s">
        <v>3</v>
      </c>
      <c r="E28" s="44" t="s">
        <v>2</v>
      </c>
      <c r="F28" s="44" t="s">
        <v>1</v>
      </c>
      <c r="G28" s="44" t="s">
        <v>2</v>
      </c>
      <c r="H28" s="44" t="s">
        <v>124</v>
      </c>
      <c r="I28" s="53">
        <v>43431</v>
      </c>
      <c r="J28" s="53">
        <v>43508</v>
      </c>
      <c r="K28" s="44">
        <f t="shared" si="0"/>
        <v>77</v>
      </c>
      <c r="L28" s="54">
        <f t="shared" si="1"/>
        <v>11</v>
      </c>
      <c r="M28" s="54">
        <f t="shared" si="2"/>
        <v>2.5384615384615383</v>
      </c>
      <c r="N28" s="44">
        <v>29.1</v>
      </c>
      <c r="O28" s="54">
        <v>290.2</v>
      </c>
      <c r="P28" s="55">
        <f t="shared" si="3"/>
        <v>9.9725085910652902E-3</v>
      </c>
      <c r="Q28" s="44" t="s">
        <v>69</v>
      </c>
      <c r="R28" s="56">
        <v>47.4816</v>
      </c>
      <c r="S28" s="56">
        <v>1.84E-2</v>
      </c>
      <c r="T28" s="56">
        <v>5.8999999999999999E-3</v>
      </c>
      <c r="U28" s="56">
        <v>1.6500000000000001E-2</v>
      </c>
      <c r="V28" s="56">
        <v>4.7000000000000002E-3</v>
      </c>
      <c r="W28" s="56">
        <v>9.9000000000000008E-3</v>
      </c>
      <c r="X28" s="56">
        <v>2.3099999999999999E-2</v>
      </c>
      <c r="Y28" s="56">
        <v>8.3999999999999995E-3</v>
      </c>
      <c r="Z28" s="56">
        <v>1.8800000000000001E-2</v>
      </c>
      <c r="AA28" s="56">
        <v>8.0999999999999996E-3</v>
      </c>
      <c r="AB28" s="56">
        <v>0.01</v>
      </c>
      <c r="AC28" s="56">
        <v>4.4600000000000001E-2</v>
      </c>
      <c r="AD28" s="56">
        <v>3.8E-3</v>
      </c>
      <c r="AE28" s="56">
        <v>1.9800000000000002E-2</v>
      </c>
      <c r="AF28" s="56">
        <v>8.3999999999999995E-3</v>
      </c>
      <c r="AG28" s="56">
        <v>0.18160000000000001</v>
      </c>
      <c r="AH28" s="56">
        <v>6.8999999999999999E-3</v>
      </c>
      <c r="AI28" s="56">
        <v>7.3800000000000004E-2</v>
      </c>
      <c r="AJ28" s="56">
        <v>7.4000000000000003E-3</v>
      </c>
      <c r="AK28" s="56">
        <v>5.0099999999999999E-2</v>
      </c>
      <c r="AL28" s="56">
        <v>2.46E-2</v>
      </c>
      <c r="AM28" s="56">
        <v>4.2099999999999999E-2</v>
      </c>
      <c r="AN28" s="56">
        <v>9.4000000000000004E-3</v>
      </c>
      <c r="AO28" s="56">
        <v>31.9696</v>
      </c>
      <c r="AP28" s="56">
        <v>2.4062000000000001</v>
      </c>
      <c r="AQ28" s="56">
        <v>2.7E-2</v>
      </c>
      <c r="AR28" s="56">
        <v>1.4993000000000001</v>
      </c>
      <c r="AS28" s="56">
        <v>3.6999999999999998E-2</v>
      </c>
      <c r="AT28" s="56">
        <v>0.2475</v>
      </c>
      <c r="AU28" s="56">
        <v>1.6899999999999998E-2</v>
      </c>
      <c r="AV28" s="57">
        <v>0.15970000000000001</v>
      </c>
      <c r="AW28" s="116">
        <v>3.0499999999999999E-2</v>
      </c>
      <c r="AX28" s="56">
        <v>8.8800000000000004E-2</v>
      </c>
      <c r="AY28" s="56">
        <v>9.1300000000000006E-2</v>
      </c>
      <c r="AZ28" s="56">
        <v>2.1600000000000001E-2</v>
      </c>
      <c r="BA28" s="56">
        <v>1.89E-2</v>
      </c>
      <c r="BB28" s="56">
        <v>1.7999999999999999E-2</v>
      </c>
      <c r="BC28" s="57"/>
      <c r="BD28" s="119"/>
      <c r="BE28" s="122"/>
      <c r="BF28" s="58"/>
      <c r="BG28" s="58"/>
      <c r="BH28" s="58"/>
      <c r="BI28" s="58"/>
      <c r="BJ28" s="59"/>
    </row>
    <row r="29" spans="1:62" x14ac:dyDescent="0.2">
      <c r="A29" s="43" t="s">
        <v>95</v>
      </c>
      <c r="B29" s="44">
        <v>101</v>
      </c>
      <c r="C29" s="44" t="s">
        <v>68</v>
      </c>
      <c r="D29" s="44" t="s">
        <v>3</v>
      </c>
      <c r="E29" s="44" t="s">
        <v>3</v>
      </c>
      <c r="F29" s="44" t="s">
        <v>2</v>
      </c>
      <c r="G29" s="44" t="s">
        <v>3</v>
      </c>
      <c r="H29" s="44" t="s">
        <v>124</v>
      </c>
      <c r="I29" s="53">
        <v>43455</v>
      </c>
      <c r="J29" s="53">
        <v>43524</v>
      </c>
      <c r="K29" s="44">
        <f t="shared" si="0"/>
        <v>69</v>
      </c>
      <c r="L29" s="54">
        <f t="shared" si="1"/>
        <v>9.8571428571428577</v>
      </c>
      <c r="M29" s="54">
        <f t="shared" si="2"/>
        <v>2.2747252747252751</v>
      </c>
      <c r="N29" s="44">
        <v>25.1</v>
      </c>
      <c r="O29" s="54">
        <v>275</v>
      </c>
      <c r="P29" s="55">
        <f t="shared" si="3"/>
        <v>1.095617529880478E-2</v>
      </c>
      <c r="Q29" s="44" t="s">
        <v>71</v>
      </c>
      <c r="R29" s="56">
        <v>53.322400000000002</v>
      </c>
      <c r="S29" s="56">
        <v>1.6299999999999999E-2</v>
      </c>
      <c r="T29" s="56">
        <v>6.3E-3</v>
      </c>
      <c r="U29" s="56">
        <v>2.01E-2</v>
      </c>
      <c r="V29" s="56">
        <v>1.2800000000000001E-2</v>
      </c>
      <c r="W29" s="56">
        <v>1.8E-3</v>
      </c>
      <c r="X29" s="56">
        <v>1.55E-2</v>
      </c>
      <c r="Y29" s="56">
        <v>1.83E-2</v>
      </c>
      <c r="Z29" s="56">
        <v>1.52E-2</v>
      </c>
      <c r="AA29" s="56">
        <v>3.8999999999999998E-3</v>
      </c>
      <c r="AB29" s="56">
        <v>1.4500000000000001E-2</v>
      </c>
      <c r="AC29" s="56">
        <v>5.0500000000000003E-2</v>
      </c>
      <c r="AD29" s="56">
        <v>2.8999999999999998E-3</v>
      </c>
      <c r="AE29" s="56">
        <v>1.09E-2</v>
      </c>
      <c r="AF29" s="56">
        <v>7.4000000000000003E-3</v>
      </c>
      <c r="AG29" s="56">
        <v>0.21329999999999999</v>
      </c>
      <c r="AH29" s="56">
        <v>9.1999999999999998E-3</v>
      </c>
      <c r="AI29" s="56">
        <v>6.8199999999999997E-2</v>
      </c>
      <c r="AJ29" s="56">
        <v>6.6E-3</v>
      </c>
      <c r="AK29" s="56">
        <v>5.4600000000000003E-2</v>
      </c>
      <c r="AL29" s="56">
        <v>2.53E-2</v>
      </c>
      <c r="AM29" s="56">
        <v>4.9099999999999998E-2</v>
      </c>
      <c r="AN29" s="56">
        <v>9.5999999999999992E-3</v>
      </c>
      <c r="AO29" s="56">
        <v>36.665500000000002</v>
      </c>
      <c r="AP29" s="56">
        <v>2.0084</v>
      </c>
      <c r="AQ29" s="56">
        <v>2.7900000000000001E-2</v>
      </c>
      <c r="AR29" s="56">
        <v>1.48</v>
      </c>
      <c r="AS29" s="56">
        <v>5.0099999999999999E-2</v>
      </c>
      <c r="AT29" s="56">
        <v>0.23549999999999999</v>
      </c>
      <c r="AU29" s="56">
        <v>5.0000000000000001E-3</v>
      </c>
      <c r="AV29" s="57">
        <v>0.25140000000000001</v>
      </c>
      <c r="AW29" s="116">
        <v>2.53E-2</v>
      </c>
      <c r="AX29" s="56">
        <v>0.1258</v>
      </c>
      <c r="AY29" s="56">
        <v>0.14929999999999999</v>
      </c>
      <c r="AZ29" s="56">
        <v>3.27E-2</v>
      </c>
      <c r="BA29" s="56">
        <v>1.95E-2</v>
      </c>
      <c r="BB29" s="56">
        <v>3.32E-2</v>
      </c>
      <c r="BC29" s="57">
        <v>0.69599999999999995</v>
      </c>
      <c r="BD29" s="119">
        <v>737.13</v>
      </c>
      <c r="BE29" s="125">
        <v>85.94</v>
      </c>
      <c r="BF29" s="58">
        <v>187.14</v>
      </c>
      <c r="BG29" s="58" t="s">
        <v>72</v>
      </c>
      <c r="BH29" s="58">
        <v>35.605413075992296</v>
      </c>
      <c r="BI29" s="58">
        <v>55.75</v>
      </c>
      <c r="BJ29" s="59">
        <v>8.32</v>
      </c>
    </row>
    <row r="30" spans="1:62" x14ac:dyDescent="0.2">
      <c r="A30" s="43" t="s">
        <v>96</v>
      </c>
      <c r="B30" s="44">
        <v>65</v>
      </c>
      <c r="C30" s="44" t="s">
        <v>75</v>
      </c>
      <c r="D30" s="44" t="s">
        <v>3</v>
      </c>
      <c r="E30" s="44" t="s">
        <v>3</v>
      </c>
      <c r="F30" s="44" t="s">
        <v>3</v>
      </c>
      <c r="G30" s="44" t="s">
        <v>2</v>
      </c>
      <c r="H30" s="44" t="s">
        <v>124</v>
      </c>
      <c r="I30" s="53">
        <v>43430</v>
      </c>
      <c r="J30" s="53">
        <v>43504</v>
      </c>
      <c r="K30" s="44">
        <f t="shared" si="0"/>
        <v>74</v>
      </c>
      <c r="L30" s="54">
        <f t="shared" si="1"/>
        <v>10.571428571428571</v>
      </c>
      <c r="M30" s="54">
        <f t="shared" si="2"/>
        <v>2.4395604395604398</v>
      </c>
      <c r="N30" s="44">
        <v>20</v>
      </c>
      <c r="O30" s="54">
        <v>220.3</v>
      </c>
      <c r="P30" s="55">
        <f t="shared" si="3"/>
        <v>1.1015E-2</v>
      </c>
      <c r="Q30" s="44" t="s">
        <v>71</v>
      </c>
      <c r="R30" s="56">
        <v>56.350099999999998</v>
      </c>
      <c r="S30" s="56">
        <v>5.28E-2</v>
      </c>
      <c r="T30" s="56">
        <v>8.3999999999999995E-3</v>
      </c>
      <c r="U30" s="56">
        <v>6.4399999999999999E-2</v>
      </c>
      <c r="V30" s="56">
        <v>2.8899999999999999E-2</v>
      </c>
      <c r="W30" s="56">
        <v>2.8299999999999999E-2</v>
      </c>
      <c r="X30" s="56">
        <v>5.7500000000000002E-2</v>
      </c>
      <c r="Y30" s="56">
        <v>1.3100000000000001E-2</v>
      </c>
      <c r="Z30" s="56">
        <v>8.3599999999999994E-2</v>
      </c>
      <c r="AA30" s="56">
        <v>2.1999999999999999E-2</v>
      </c>
      <c r="AB30" s="56">
        <v>3.6799999999999999E-2</v>
      </c>
      <c r="AC30" s="56">
        <v>0.1137</v>
      </c>
      <c r="AD30" s="56">
        <v>1.49E-2</v>
      </c>
      <c r="AE30" s="56">
        <v>6.8099999999999994E-2</v>
      </c>
      <c r="AF30" s="56">
        <v>1.72E-2</v>
      </c>
      <c r="AG30" s="56">
        <v>0.35239999999999999</v>
      </c>
      <c r="AH30" s="56">
        <v>2.2599999999999999E-2</v>
      </c>
      <c r="AI30" s="56">
        <v>0.22589999999999999</v>
      </c>
      <c r="AJ30" s="56">
        <v>2.2700000000000001E-2</v>
      </c>
      <c r="AK30" s="56">
        <v>0.13350000000000001</v>
      </c>
      <c r="AL30" s="56">
        <v>2.2700000000000001E-2</v>
      </c>
      <c r="AM30" s="56">
        <v>5.8500000000000003E-2</v>
      </c>
      <c r="AN30" s="56">
        <v>1.47E-2</v>
      </c>
      <c r="AO30" s="56">
        <v>65.334400000000002</v>
      </c>
      <c r="AP30" s="56">
        <v>3.2736999999999998</v>
      </c>
      <c r="AQ30" s="56">
        <v>5.04E-2</v>
      </c>
      <c r="AR30" s="56">
        <v>3.1067999999999998</v>
      </c>
      <c r="AS30" s="56">
        <v>8.3900000000000002E-2</v>
      </c>
      <c r="AT30" s="56">
        <v>0.99339999999999995</v>
      </c>
      <c r="AU30" s="56">
        <v>7.1999999999999998E-3</v>
      </c>
      <c r="AV30" s="57">
        <v>0.36420000000000002</v>
      </c>
      <c r="AW30" s="116">
        <v>7.2999999999999995E-2</v>
      </c>
      <c r="AX30" s="56">
        <v>0.21240000000000001</v>
      </c>
      <c r="AY30" s="56">
        <v>0.22259999999999999</v>
      </c>
      <c r="AZ30" s="56">
        <v>3.44E-2</v>
      </c>
      <c r="BA30" s="56">
        <v>2.1299999999999999E-2</v>
      </c>
      <c r="BB30" s="56">
        <v>7.3800000000000004E-2</v>
      </c>
      <c r="BC30" s="57">
        <v>0.79349999999999998</v>
      </c>
      <c r="BD30" s="119">
        <v>1046.8900000000001</v>
      </c>
      <c r="BE30" s="125">
        <v>95.39</v>
      </c>
      <c r="BF30" s="58">
        <v>101.47999999999999</v>
      </c>
      <c r="BG30" s="58" t="s">
        <v>72</v>
      </c>
      <c r="BH30" s="58">
        <v>27.82291099334428</v>
      </c>
      <c r="BI30" s="58">
        <v>37.53</v>
      </c>
      <c r="BJ30" s="59">
        <v>15.13</v>
      </c>
    </row>
    <row r="31" spans="1:62" x14ac:dyDescent="0.2">
      <c r="A31" s="43" t="s">
        <v>97</v>
      </c>
      <c r="B31" s="44">
        <v>69</v>
      </c>
      <c r="C31" s="44" t="s">
        <v>75</v>
      </c>
      <c r="D31" s="44" t="s">
        <v>3</v>
      </c>
      <c r="E31" s="44" t="s">
        <v>1</v>
      </c>
      <c r="F31" s="44" t="s">
        <v>2</v>
      </c>
      <c r="G31" s="44" t="s">
        <v>2</v>
      </c>
      <c r="H31" s="44" t="s">
        <v>124</v>
      </c>
      <c r="I31" s="53">
        <v>43430</v>
      </c>
      <c r="J31" s="53">
        <v>43504</v>
      </c>
      <c r="K31" s="44">
        <f t="shared" si="0"/>
        <v>74</v>
      </c>
      <c r="L31" s="54">
        <f t="shared" si="1"/>
        <v>10.571428571428571</v>
      </c>
      <c r="M31" s="54">
        <f t="shared" si="2"/>
        <v>2.4395604395604398</v>
      </c>
      <c r="N31" s="44">
        <v>24.6</v>
      </c>
      <c r="O31" s="54">
        <v>255.6</v>
      </c>
      <c r="P31" s="55">
        <f t="shared" si="3"/>
        <v>1.0390243902439023E-2</v>
      </c>
      <c r="Q31" s="44" t="s">
        <v>71</v>
      </c>
      <c r="R31" s="56">
        <v>90.169399999999996</v>
      </c>
      <c r="S31" s="56">
        <v>3.5400000000000001E-2</v>
      </c>
      <c r="T31" s="56">
        <v>1.8200000000000001E-2</v>
      </c>
      <c r="U31" s="56">
        <v>3.5299999999999998E-2</v>
      </c>
      <c r="V31" s="56">
        <v>1.9599999999999999E-2</v>
      </c>
      <c r="W31" s="56">
        <v>9.7999999999999997E-3</v>
      </c>
      <c r="X31" s="56">
        <v>3.61E-2</v>
      </c>
      <c r="Y31" s="56">
        <v>6.7000000000000002E-3</v>
      </c>
      <c r="Z31" s="56">
        <v>4.1399999999999999E-2</v>
      </c>
      <c r="AA31" s="56">
        <v>1.04E-2</v>
      </c>
      <c r="AB31" s="56">
        <v>1.4800000000000001E-2</v>
      </c>
      <c r="AC31" s="56">
        <v>6.7000000000000004E-2</v>
      </c>
      <c r="AD31" s="56">
        <v>7.1999999999999998E-3</v>
      </c>
      <c r="AE31" s="56">
        <v>4.0099999999999997E-2</v>
      </c>
      <c r="AF31" s="56">
        <v>8.8999999999999999E-3</v>
      </c>
      <c r="AG31" s="56">
        <v>0.24929999999999999</v>
      </c>
      <c r="AH31" s="56">
        <v>1.03E-2</v>
      </c>
      <c r="AI31" s="56">
        <v>0.11550000000000001</v>
      </c>
      <c r="AJ31" s="56">
        <v>8.3999999999999995E-3</v>
      </c>
      <c r="AK31" s="56">
        <v>8.7300000000000003E-2</v>
      </c>
      <c r="AL31" s="56">
        <v>2.92E-2</v>
      </c>
      <c r="AM31" s="56">
        <v>5.96E-2</v>
      </c>
      <c r="AN31" s="56">
        <v>1.61E-2</v>
      </c>
      <c r="AO31" s="56">
        <v>57.914400000000001</v>
      </c>
      <c r="AP31" s="56">
        <v>3.0171999999999999</v>
      </c>
      <c r="AQ31" s="56">
        <v>2.9399999999999999E-2</v>
      </c>
      <c r="AR31" s="56">
        <v>2.7562000000000002</v>
      </c>
      <c r="AS31" s="56">
        <v>6.2899999999999998E-2</v>
      </c>
      <c r="AT31" s="56">
        <v>0.35120000000000001</v>
      </c>
      <c r="AU31" s="56">
        <v>1.04E-2</v>
      </c>
      <c r="AV31" s="57">
        <v>0.34620000000000001</v>
      </c>
      <c r="AW31" s="116">
        <v>4.8800000000000003E-2</v>
      </c>
      <c r="AX31" s="56">
        <v>0.16320000000000001</v>
      </c>
      <c r="AY31" s="56">
        <v>0.19739999999999999</v>
      </c>
      <c r="AZ31" s="56">
        <v>3.4799999999999998E-2</v>
      </c>
      <c r="BA31" s="56">
        <v>2.6100000000000002E-2</v>
      </c>
      <c r="BB31" s="56">
        <v>4.6800000000000001E-2</v>
      </c>
      <c r="BC31" s="57"/>
      <c r="BD31" s="119"/>
      <c r="BE31" s="122"/>
      <c r="BF31" s="58"/>
      <c r="BG31" s="58"/>
      <c r="BH31" s="58"/>
      <c r="BI31" s="58"/>
      <c r="BJ31" s="59"/>
    </row>
    <row r="32" spans="1:62" x14ac:dyDescent="0.2">
      <c r="A32" s="43" t="s">
        <v>98</v>
      </c>
      <c r="B32" s="44">
        <v>78</v>
      </c>
      <c r="C32" s="44" t="s">
        <v>75</v>
      </c>
      <c r="D32" s="44" t="s">
        <v>3</v>
      </c>
      <c r="E32" s="44" t="s">
        <v>3</v>
      </c>
      <c r="F32" s="44" t="s">
        <v>2</v>
      </c>
      <c r="G32" s="44" t="s">
        <v>3</v>
      </c>
      <c r="H32" s="44" t="s">
        <v>124</v>
      </c>
      <c r="I32" s="53">
        <v>43431</v>
      </c>
      <c r="J32" s="53">
        <v>43508</v>
      </c>
      <c r="K32" s="44">
        <f t="shared" si="0"/>
        <v>77</v>
      </c>
      <c r="L32" s="54">
        <f t="shared" si="1"/>
        <v>11</v>
      </c>
      <c r="M32" s="54">
        <f t="shared" si="2"/>
        <v>2.5384615384615383</v>
      </c>
      <c r="N32" s="44">
        <v>22.8</v>
      </c>
      <c r="O32" s="54">
        <v>273.10000000000002</v>
      </c>
      <c r="P32" s="55">
        <f t="shared" si="3"/>
        <v>1.1978070175438598E-2</v>
      </c>
      <c r="Q32" s="44" t="s">
        <v>71</v>
      </c>
      <c r="R32" s="56">
        <v>63.709200000000003</v>
      </c>
      <c r="S32" s="56">
        <v>4.0300000000000002E-2</v>
      </c>
      <c r="T32" s="56">
        <v>1.12E-2</v>
      </c>
      <c r="U32" s="56">
        <v>3.9899999999999998E-2</v>
      </c>
      <c r="V32" s="56">
        <v>2.9100000000000001E-2</v>
      </c>
      <c r="W32" s="56">
        <v>2.06E-2</v>
      </c>
      <c r="X32" s="56">
        <v>4.0899999999999999E-2</v>
      </c>
      <c r="Y32" s="56">
        <v>1.0800000000000001E-2</v>
      </c>
      <c r="Z32" s="56">
        <v>6.0900000000000003E-2</v>
      </c>
      <c r="AA32" s="56">
        <v>2.46E-2</v>
      </c>
      <c r="AB32" s="56">
        <v>2.93E-2</v>
      </c>
      <c r="AC32" s="56">
        <v>9.5699999999999993E-2</v>
      </c>
      <c r="AD32" s="56">
        <v>8.3000000000000001E-3</v>
      </c>
      <c r="AE32" s="56">
        <v>4.36E-2</v>
      </c>
      <c r="AF32" s="56">
        <v>1.26E-2</v>
      </c>
      <c r="AG32" s="56">
        <v>0.25840000000000002</v>
      </c>
      <c r="AH32" s="56">
        <v>1.9800000000000002E-2</v>
      </c>
      <c r="AI32" s="56">
        <v>0.1731</v>
      </c>
      <c r="AJ32" s="56">
        <v>1.52E-2</v>
      </c>
      <c r="AK32" s="56">
        <v>0.1206</v>
      </c>
      <c r="AL32" s="56">
        <v>2.53E-2</v>
      </c>
      <c r="AM32" s="56">
        <v>6.6500000000000004E-2</v>
      </c>
      <c r="AN32" s="56">
        <v>1.2500000000000001E-2</v>
      </c>
      <c r="AO32" s="56">
        <v>51.6571</v>
      </c>
      <c r="AP32" s="56">
        <v>4.4686000000000003</v>
      </c>
      <c r="AQ32" s="56">
        <v>2.9399999999999999E-2</v>
      </c>
      <c r="AR32" s="56">
        <v>3.669</v>
      </c>
      <c r="AS32" s="56">
        <v>5.9299999999999999E-2</v>
      </c>
      <c r="AT32" s="56">
        <v>0.46360000000000001</v>
      </c>
      <c r="AU32" s="56">
        <v>7.0000000000000001E-3</v>
      </c>
      <c r="AV32" s="57">
        <v>0.33789999999999998</v>
      </c>
      <c r="AW32" s="116">
        <v>3.7100000000000001E-2</v>
      </c>
      <c r="AX32" s="56">
        <v>0.16089999999999999</v>
      </c>
      <c r="AY32" s="56">
        <v>0.22700000000000001</v>
      </c>
      <c r="AZ32" s="56">
        <v>2.2700000000000001E-2</v>
      </c>
      <c r="BA32" s="56">
        <v>1.9300000000000001E-2</v>
      </c>
      <c r="BB32" s="56">
        <v>5.5899999999999998E-2</v>
      </c>
      <c r="BC32" s="57">
        <v>0.75649999999999995</v>
      </c>
      <c r="BD32" s="119">
        <v>770.21</v>
      </c>
      <c r="BE32" s="125">
        <v>63.16</v>
      </c>
      <c r="BF32" s="58">
        <v>47.769999999999996</v>
      </c>
      <c r="BG32" s="58" t="s">
        <v>72</v>
      </c>
      <c r="BH32" s="58">
        <v>50.320934386505115</v>
      </c>
      <c r="BI32" s="58">
        <v>32.270000000000003</v>
      </c>
      <c r="BJ32" s="59">
        <v>9.68</v>
      </c>
    </row>
    <row r="33" spans="1:62" x14ac:dyDescent="0.2">
      <c r="A33" s="43" t="s">
        <v>99</v>
      </c>
      <c r="B33" s="44">
        <v>104</v>
      </c>
      <c r="C33" s="44" t="s">
        <v>75</v>
      </c>
      <c r="D33" s="44" t="s">
        <v>3</v>
      </c>
      <c r="E33" s="44" t="s">
        <v>2</v>
      </c>
      <c r="F33" s="44" t="s">
        <v>1</v>
      </c>
      <c r="G33" s="44" t="s">
        <v>3</v>
      </c>
      <c r="H33" s="44" t="s">
        <v>124</v>
      </c>
      <c r="I33" s="53">
        <v>43455</v>
      </c>
      <c r="J33" s="53">
        <v>43521</v>
      </c>
      <c r="K33" s="44">
        <f t="shared" si="0"/>
        <v>66</v>
      </c>
      <c r="L33" s="54">
        <f t="shared" si="1"/>
        <v>9.4285714285714288</v>
      </c>
      <c r="M33" s="54">
        <f t="shared" si="2"/>
        <v>2.1758241758241756</v>
      </c>
      <c r="N33" s="44">
        <v>20.3</v>
      </c>
      <c r="O33" s="54">
        <v>207.3</v>
      </c>
      <c r="P33" s="55">
        <f t="shared" si="3"/>
        <v>1.0211822660098523E-2</v>
      </c>
      <c r="Q33" s="44" t="s">
        <v>69</v>
      </c>
      <c r="R33" s="56">
        <v>74.909899999999993</v>
      </c>
      <c r="S33" s="56">
        <v>3.73E-2</v>
      </c>
      <c r="T33" s="56">
        <v>1.04E-2</v>
      </c>
      <c r="U33" s="56">
        <v>2.8299999999999999E-2</v>
      </c>
      <c r="V33" s="56">
        <v>2.2100000000000002E-2</v>
      </c>
      <c r="W33" s="56">
        <v>1.6799999999999999E-2</v>
      </c>
      <c r="X33" s="56">
        <v>3.5299999999999998E-2</v>
      </c>
      <c r="Y33" s="56">
        <v>1.29E-2</v>
      </c>
      <c r="Z33" s="56">
        <v>5.1200000000000002E-2</v>
      </c>
      <c r="AA33" s="56">
        <v>1.18E-2</v>
      </c>
      <c r="AB33" s="56">
        <v>3.1E-2</v>
      </c>
      <c r="AC33" s="56">
        <v>6.7299999999999999E-2</v>
      </c>
      <c r="AD33" s="56">
        <v>9.9000000000000008E-3</v>
      </c>
      <c r="AE33" s="56">
        <v>3.4299999999999997E-2</v>
      </c>
      <c r="AF33" s="56">
        <v>8.8000000000000005E-3</v>
      </c>
      <c r="AG33" s="56">
        <v>0.20169999999999999</v>
      </c>
      <c r="AH33" s="56">
        <v>9.4000000000000004E-3</v>
      </c>
      <c r="AI33" s="56">
        <v>0.1166</v>
      </c>
      <c r="AJ33" s="56">
        <v>8.0999999999999996E-3</v>
      </c>
      <c r="AK33" s="56">
        <v>0.1051</v>
      </c>
      <c r="AL33" s="56">
        <v>2.98E-2</v>
      </c>
      <c r="AM33" s="56">
        <v>5.9299999999999999E-2</v>
      </c>
      <c r="AN33" s="56">
        <v>1.0999999999999999E-2</v>
      </c>
      <c r="AO33" s="56">
        <v>52.510800000000003</v>
      </c>
      <c r="AP33" s="56">
        <v>3.7627999999999999</v>
      </c>
      <c r="AQ33" s="56">
        <v>2.8899999999999999E-2</v>
      </c>
      <c r="AR33" s="56">
        <v>3.5095999999999998</v>
      </c>
      <c r="AS33" s="56">
        <v>4.2999999999999997E-2</v>
      </c>
      <c r="AT33" s="56">
        <v>0.40560000000000002</v>
      </c>
      <c r="AU33" s="56">
        <v>1.1299999999999999E-2</v>
      </c>
      <c r="AV33" s="57">
        <v>0.26340000000000002</v>
      </c>
      <c r="AW33" s="116">
        <v>2.6700000000000002E-2</v>
      </c>
      <c r="AX33" s="56">
        <v>0.14080000000000001</v>
      </c>
      <c r="AY33" s="56">
        <v>0.2026</v>
      </c>
      <c r="AZ33" s="56">
        <v>0.02</v>
      </c>
      <c r="BA33" s="56">
        <v>2.3699999999999999E-2</v>
      </c>
      <c r="BB33" s="56">
        <v>3.5299999999999998E-2</v>
      </c>
      <c r="BC33" s="57"/>
      <c r="BD33" s="119"/>
      <c r="BE33" s="122"/>
      <c r="BF33" s="58"/>
      <c r="BG33" s="58"/>
      <c r="BH33" s="58"/>
      <c r="BI33" s="58"/>
      <c r="BJ33" s="59"/>
    </row>
    <row r="34" spans="1:62" x14ac:dyDescent="0.2">
      <c r="A34" s="43" t="s">
        <v>100</v>
      </c>
      <c r="B34" s="44">
        <v>106</v>
      </c>
      <c r="C34" s="44" t="s">
        <v>75</v>
      </c>
      <c r="D34" s="44" t="s">
        <v>3</v>
      </c>
      <c r="E34" s="44" t="s">
        <v>3</v>
      </c>
      <c r="F34" s="44" t="s">
        <v>1</v>
      </c>
      <c r="G34" s="44" t="s">
        <v>1</v>
      </c>
      <c r="H34" s="44" t="s">
        <v>124</v>
      </c>
      <c r="I34" s="53">
        <v>43455</v>
      </c>
      <c r="J34" s="53">
        <v>43521</v>
      </c>
      <c r="K34" s="44">
        <f t="shared" si="0"/>
        <v>66</v>
      </c>
      <c r="L34" s="54">
        <f t="shared" si="1"/>
        <v>9.4285714285714288</v>
      </c>
      <c r="M34" s="54">
        <f t="shared" si="2"/>
        <v>2.1758241758241756</v>
      </c>
      <c r="N34" s="44">
        <v>18.100000000000001</v>
      </c>
      <c r="O34" s="44"/>
      <c r="P34" s="55"/>
      <c r="Q34" s="44" t="s">
        <v>71</v>
      </c>
      <c r="R34" s="56">
        <v>56.864899999999999</v>
      </c>
      <c r="S34" s="56">
        <v>1.6E-2</v>
      </c>
      <c r="T34" s="56">
        <v>3.5000000000000001E-3</v>
      </c>
      <c r="U34" s="56">
        <v>1.2200000000000001E-2</v>
      </c>
      <c r="V34" s="56">
        <v>5.7000000000000002E-3</v>
      </c>
      <c r="W34" s="56">
        <v>1.14E-2</v>
      </c>
      <c r="X34" s="56">
        <v>2.1700000000000001E-2</v>
      </c>
      <c r="Y34" s="56">
        <v>1.03E-2</v>
      </c>
      <c r="Z34" s="56">
        <v>3.3000000000000002E-2</v>
      </c>
      <c r="AA34" s="56">
        <v>1.0699999999999999E-2</v>
      </c>
      <c r="AB34" s="56">
        <v>2.1299999999999999E-2</v>
      </c>
      <c r="AC34" s="56">
        <v>4.1300000000000003E-2</v>
      </c>
      <c r="AD34" s="56">
        <v>1.6999999999999999E-3</v>
      </c>
      <c r="AE34" s="56">
        <v>2.5399999999999999E-2</v>
      </c>
      <c r="AF34" s="56">
        <v>8.6999999999999994E-3</v>
      </c>
      <c r="AG34" s="56">
        <v>0.1552</v>
      </c>
      <c r="AH34" s="56">
        <v>5.7999999999999996E-3</v>
      </c>
      <c r="AI34" s="56">
        <v>7.8E-2</v>
      </c>
      <c r="AJ34" s="56">
        <v>8.0000000000000002E-3</v>
      </c>
      <c r="AK34" s="56">
        <v>4.9000000000000002E-2</v>
      </c>
      <c r="AL34" s="56">
        <v>1.5100000000000001E-2</v>
      </c>
      <c r="AM34" s="56">
        <v>4.6199999999999998E-2</v>
      </c>
      <c r="AN34" s="56">
        <v>7.1999999999999998E-3</v>
      </c>
      <c r="AO34" s="56">
        <v>38.531999999999996</v>
      </c>
      <c r="AP34" s="56">
        <v>3.1796000000000002</v>
      </c>
      <c r="AQ34" s="56">
        <v>2.3800000000000002E-2</v>
      </c>
      <c r="AR34" s="56">
        <v>2.5708000000000002</v>
      </c>
      <c r="AS34" s="56">
        <v>5.2999999999999999E-2</v>
      </c>
      <c r="AT34" s="56">
        <v>0.2243</v>
      </c>
      <c r="AU34" s="56">
        <v>5.5999999999999999E-3</v>
      </c>
      <c r="AV34" s="57">
        <v>0.29570000000000002</v>
      </c>
      <c r="AW34" s="116">
        <v>3.2899999999999999E-2</v>
      </c>
      <c r="AX34" s="56">
        <v>0.12540000000000001</v>
      </c>
      <c r="AY34" s="56">
        <v>0.16059999999999999</v>
      </c>
      <c r="AZ34" s="56">
        <v>2.41E-2</v>
      </c>
      <c r="BA34" s="56">
        <v>1.6799999999999999E-2</v>
      </c>
      <c r="BB34" s="56">
        <v>1.9199999999999998E-2</v>
      </c>
      <c r="BC34" s="57"/>
      <c r="BD34" s="119"/>
      <c r="BE34" s="122"/>
      <c r="BF34" s="44"/>
      <c r="BG34" s="44"/>
      <c r="BH34" s="44"/>
      <c r="BI34" s="44"/>
      <c r="BJ34" s="45"/>
    </row>
    <row r="35" spans="1:62" x14ac:dyDescent="0.2">
      <c r="A35" s="43" t="s">
        <v>101</v>
      </c>
      <c r="B35" s="44">
        <v>107</v>
      </c>
      <c r="C35" s="44" t="s">
        <v>75</v>
      </c>
      <c r="D35" s="44" t="s">
        <v>3</v>
      </c>
      <c r="E35" s="44" t="s">
        <v>2</v>
      </c>
      <c r="F35" s="44" t="s">
        <v>2</v>
      </c>
      <c r="G35" s="44" t="s">
        <v>1</v>
      </c>
      <c r="H35" s="44" t="s">
        <v>124</v>
      </c>
      <c r="I35" s="53">
        <v>43455</v>
      </c>
      <c r="J35" s="53">
        <v>43524</v>
      </c>
      <c r="K35" s="44">
        <f t="shared" si="0"/>
        <v>69</v>
      </c>
      <c r="L35" s="54">
        <f t="shared" si="1"/>
        <v>9.8571428571428577</v>
      </c>
      <c r="M35" s="54">
        <f t="shared" si="2"/>
        <v>2.2747252747252751</v>
      </c>
      <c r="N35" s="44">
        <v>16.2</v>
      </c>
      <c r="O35" s="44">
        <v>189.4</v>
      </c>
      <c r="P35" s="55">
        <f t="shared" si="3"/>
        <v>1.1691358024691359E-2</v>
      </c>
      <c r="Q35" s="44" t="s">
        <v>71</v>
      </c>
      <c r="R35" s="56">
        <v>67.748400000000004</v>
      </c>
      <c r="S35" s="56">
        <v>2.58E-2</v>
      </c>
      <c r="T35" s="56">
        <v>1.4999999999999999E-2</v>
      </c>
      <c r="U35" s="56">
        <v>4.6300000000000001E-2</v>
      </c>
      <c r="V35" s="56">
        <v>2.69E-2</v>
      </c>
      <c r="W35" s="56">
        <v>2.53E-2</v>
      </c>
      <c r="X35" s="56">
        <v>3.5099999999999999E-2</v>
      </c>
      <c r="Y35" s="56">
        <v>1.04E-2</v>
      </c>
      <c r="Z35" s="56">
        <v>6.0699999999999997E-2</v>
      </c>
      <c r="AA35" s="56">
        <v>1.4800000000000001E-2</v>
      </c>
      <c r="AB35" s="56">
        <v>2.4299999999999999E-2</v>
      </c>
      <c r="AC35" s="56">
        <v>8.48E-2</v>
      </c>
      <c r="AD35" s="56">
        <v>7.1000000000000004E-3</v>
      </c>
      <c r="AE35" s="56">
        <v>3.56E-2</v>
      </c>
      <c r="AF35" s="56">
        <v>7.6E-3</v>
      </c>
      <c r="AG35" s="56">
        <v>0.2117</v>
      </c>
      <c r="AH35" s="56">
        <v>1.01E-2</v>
      </c>
      <c r="AI35" s="56">
        <v>0.1235</v>
      </c>
      <c r="AJ35" s="56">
        <v>8.8000000000000005E-3</v>
      </c>
      <c r="AK35" s="56">
        <v>9.9299999999999999E-2</v>
      </c>
      <c r="AL35" s="56">
        <v>1.83E-2</v>
      </c>
      <c r="AM35" s="56">
        <v>5.4600000000000003E-2</v>
      </c>
      <c r="AN35" s="56">
        <v>1.37E-2</v>
      </c>
      <c r="AO35" s="56">
        <v>54.215899999999998</v>
      </c>
      <c r="AP35" s="56">
        <v>2.1015999999999999</v>
      </c>
      <c r="AQ35" s="56">
        <v>3.2500000000000001E-2</v>
      </c>
      <c r="AR35" s="56">
        <v>4.1974</v>
      </c>
      <c r="AS35" s="56">
        <v>6.6900000000000001E-2</v>
      </c>
      <c r="AT35" s="56">
        <v>0.54579999999999995</v>
      </c>
      <c r="AU35" s="56">
        <v>1.78E-2</v>
      </c>
      <c r="AV35" s="57">
        <v>0.34310000000000002</v>
      </c>
      <c r="AW35" s="116">
        <v>5.0799999999999998E-2</v>
      </c>
      <c r="AX35" s="56">
        <v>0.21099999999999999</v>
      </c>
      <c r="AY35" s="56">
        <v>0.32300000000000001</v>
      </c>
      <c r="AZ35" s="56">
        <v>2.5000000000000001E-2</v>
      </c>
      <c r="BA35" s="56">
        <v>1.77E-2</v>
      </c>
      <c r="BB35" s="56">
        <v>5.3100000000000001E-2</v>
      </c>
      <c r="BC35" s="57"/>
      <c r="BD35" s="119"/>
      <c r="BE35" s="122"/>
      <c r="BF35" s="44"/>
      <c r="BG35" s="44"/>
      <c r="BH35" s="44"/>
      <c r="BI35" s="44"/>
      <c r="BJ35" s="45"/>
    </row>
    <row r="36" spans="1:62" ht="13.5" thickBot="1" x14ac:dyDescent="0.25">
      <c r="A36" s="46" t="s">
        <v>102</v>
      </c>
      <c r="B36" s="47">
        <v>108</v>
      </c>
      <c r="C36" s="47" t="s">
        <v>75</v>
      </c>
      <c r="D36" s="47" t="s">
        <v>3</v>
      </c>
      <c r="E36" s="47" t="s">
        <v>2</v>
      </c>
      <c r="F36" s="47" t="s">
        <v>2</v>
      </c>
      <c r="G36" s="47" t="s">
        <v>2</v>
      </c>
      <c r="H36" s="47" t="s">
        <v>124</v>
      </c>
      <c r="I36" s="60">
        <v>43455</v>
      </c>
      <c r="J36" s="60">
        <v>43524</v>
      </c>
      <c r="K36" s="47">
        <f t="shared" si="0"/>
        <v>69</v>
      </c>
      <c r="L36" s="61">
        <f t="shared" si="1"/>
        <v>9.8571428571428577</v>
      </c>
      <c r="M36" s="61">
        <f t="shared" si="2"/>
        <v>2.2747252747252751</v>
      </c>
      <c r="N36" s="47">
        <v>21.8</v>
      </c>
      <c r="O36" s="47">
        <v>252.9</v>
      </c>
      <c r="P36" s="62">
        <f t="shared" si="3"/>
        <v>1.160091743119266E-2</v>
      </c>
      <c r="Q36" s="47" t="s">
        <v>71</v>
      </c>
      <c r="R36" s="63">
        <v>60.115200000000002</v>
      </c>
      <c r="S36" s="63">
        <v>4.7300000000000002E-2</v>
      </c>
      <c r="T36" s="63">
        <v>4.7000000000000002E-3</v>
      </c>
      <c r="U36" s="63">
        <v>3.6299999999999999E-2</v>
      </c>
      <c r="V36" s="63">
        <v>2.53E-2</v>
      </c>
      <c r="W36" s="63">
        <v>1.04E-2</v>
      </c>
      <c r="X36" s="63">
        <v>4.1700000000000001E-2</v>
      </c>
      <c r="Y36" s="63">
        <v>9.7999999999999997E-3</v>
      </c>
      <c r="Z36" s="63">
        <v>6.4500000000000002E-2</v>
      </c>
      <c r="AA36" s="63">
        <v>2.18E-2</v>
      </c>
      <c r="AB36" s="63">
        <v>4.19E-2</v>
      </c>
      <c r="AC36" s="63">
        <v>6.9599999999999995E-2</v>
      </c>
      <c r="AD36" s="63">
        <v>1.06E-2</v>
      </c>
      <c r="AE36" s="63">
        <v>2.81E-2</v>
      </c>
      <c r="AF36" s="63">
        <v>1.3899999999999999E-2</v>
      </c>
      <c r="AG36" s="63">
        <v>0.2666</v>
      </c>
      <c r="AH36" s="63">
        <v>1.2500000000000001E-2</v>
      </c>
      <c r="AI36" s="63">
        <v>0.1464</v>
      </c>
      <c r="AJ36" s="63">
        <v>1.67E-2</v>
      </c>
      <c r="AK36" s="63">
        <v>0.1072</v>
      </c>
      <c r="AL36" s="63">
        <v>1.5599999999999999E-2</v>
      </c>
      <c r="AM36" s="63">
        <v>6.1199999999999997E-2</v>
      </c>
      <c r="AN36" s="63">
        <v>1.14E-2</v>
      </c>
      <c r="AO36" s="63">
        <v>57.042999999999999</v>
      </c>
      <c r="AP36" s="63">
        <v>2.4097</v>
      </c>
      <c r="AQ36" s="63">
        <v>3.4799999999999998E-2</v>
      </c>
      <c r="AR36" s="63">
        <v>4.1443000000000003</v>
      </c>
      <c r="AS36" s="63">
        <v>0.1048</v>
      </c>
      <c r="AT36" s="63">
        <v>0.69669999999999999</v>
      </c>
      <c r="AU36" s="63">
        <v>1.7000000000000001E-2</v>
      </c>
      <c r="AV36" s="64">
        <v>0.21779999999999999</v>
      </c>
      <c r="AW36" s="117">
        <v>3.1300000000000001E-2</v>
      </c>
      <c r="AX36" s="63">
        <v>0.1454</v>
      </c>
      <c r="AY36" s="63">
        <v>0.45140000000000002</v>
      </c>
      <c r="AZ36" s="63">
        <v>2.4799999999999999E-2</v>
      </c>
      <c r="BA36" s="63">
        <v>2.6599999999999999E-2</v>
      </c>
      <c r="BB36" s="63">
        <v>5.91E-2</v>
      </c>
      <c r="BC36" s="64"/>
      <c r="BD36" s="120"/>
      <c r="BE36" s="123"/>
      <c r="BF36" s="47"/>
      <c r="BG36" s="47"/>
      <c r="BH36" s="47"/>
      <c r="BI36" s="47"/>
      <c r="BJ36" s="48"/>
    </row>
    <row r="37" spans="1:62" ht="13.5" thickBot="1" x14ac:dyDescent="0.25">
      <c r="A37" s="39">
        <f>COUNTA(A7:A36)</f>
        <v>30</v>
      </c>
      <c r="B37" s="39" t="s">
        <v>123</v>
      </c>
    </row>
    <row r="38" spans="1:62" ht="13.5" thickBot="1" x14ac:dyDescent="0.25">
      <c r="I38" s="70" t="s">
        <v>0</v>
      </c>
    </row>
    <row r="39" spans="1:62" x14ac:dyDescent="0.2">
      <c r="I39" s="40" t="s">
        <v>1</v>
      </c>
      <c r="J39" s="41" t="s">
        <v>132</v>
      </c>
      <c r="K39" s="68">
        <f>AVERAGE(K7:K13)</f>
        <v>71.857142857142861</v>
      </c>
      <c r="L39" s="50">
        <f t="shared" ref="L39:BJ39" si="4">AVERAGE(L7:L13)</f>
        <v>10.26530612244898</v>
      </c>
      <c r="M39" s="50">
        <f t="shared" si="4"/>
        <v>2.3689167974882261</v>
      </c>
      <c r="N39" s="50">
        <f t="shared" si="4"/>
        <v>23.985714285714288</v>
      </c>
      <c r="O39" s="68">
        <f t="shared" si="4"/>
        <v>289.91428571428571</v>
      </c>
      <c r="P39" s="51">
        <f t="shared" si="4"/>
        <v>1.1986861352576176E-2</v>
      </c>
      <c r="Q39" s="68"/>
      <c r="R39" s="52">
        <f t="shared" si="4"/>
        <v>65.643528571428575</v>
      </c>
      <c r="S39" s="52">
        <f t="shared" si="4"/>
        <v>2.3614285714285716E-2</v>
      </c>
      <c r="T39" s="52">
        <f t="shared" si="4"/>
        <v>9.6857142857142853E-3</v>
      </c>
      <c r="U39" s="52">
        <f t="shared" si="4"/>
        <v>3.4142857142857141E-2</v>
      </c>
      <c r="V39" s="52">
        <f t="shared" si="4"/>
        <v>1.5857142857142854E-2</v>
      </c>
      <c r="W39" s="52">
        <f t="shared" si="4"/>
        <v>1.0728571428571429E-2</v>
      </c>
      <c r="X39" s="52">
        <f t="shared" si="4"/>
        <v>2.9628571428571428E-2</v>
      </c>
      <c r="Y39" s="52">
        <f t="shared" si="4"/>
        <v>1.3099999999999999E-2</v>
      </c>
      <c r="Z39" s="52">
        <f t="shared" si="4"/>
        <v>4.2771428571428571E-2</v>
      </c>
      <c r="AA39" s="52">
        <f t="shared" si="4"/>
        <v>1.2500000000000001E-2</v>
      </c>
      <c r="AB39" s="52">
        <f t="shared" si="4"/>
        <v>1.9228571428571428E-2</v>
      </c>
      <c r="AC39" s="52">
        <f t="shared" si="4"/>
        <v>6.6414285714285717E-2</v>
      </c>
      <c r="AD39" s="52">
        <f t="shared" si="4"/>
        <v>7.6428571428571439E-3</v>
      </c>
      <c r="AE39" s="52">
        <f t="shared" si="4"/>
        <v>3.8728571428571432E-2</v>
      </c>
      <c r="AF39" s="52">
        <f t="shared" si="4"/>
        <v>8.4428571428571426E-3</v>
      </c>
      <c r="AG39" s="52">
        <f t="shared" si="4"/>
        <v>0.20185714285714287</v>
      </c>
      <c r="AH39" s="52">
        <f t="shared" si="4"/>
        <v>1.03E-2</v>
      </c>
      <c r="AI39" s="52">
        <f t="shared" si="4"/>
        <v>0.10255714285714286</v>
      </c>
      <c r="AJ39" s="52">
        <f t="shared" si="4"/>
        <v>9.6285714285714308E-3</v>
      </c>
      <c r="AK39" s="52">
        <f t="shared" si="4"/>
        <v>7.4914285714285711E-2</v>
      </c>
      <c r="AL39" s="52">
        <f t="shared" si="4"/>
        <v>1.9185714285714285E-2</v>
      </c>
      <c r="AM39" s="52">
        <f t="shared" si="4"/>
        <v>4.65E-2</v>
      </c>
      <c r="AN39" s="52">
        <f t="shared" si="4"/>
        <v>9.9142857142857123E-3</v>
      </c>
      <c r="AO39" s="52">
        <f t="shared" si="4"/>
        <v>50.54861428571428</v>
      </c>
      <c r="AP39" s="52">
        <f t="shared" si="4"/>
        <v>3.3979285714285714</v>
      </c>
      <c r="AQ39" s="52">
        <f t="shared" si="4"/>
        <v>3.2285714285714286E-2</v>
      </c>
      <c r="AR39" s="52">
        <f t="shared" si="4"/>
        <v>2.639185714285714</v>
      </c>
      <c r="AS39" s="52">
        <f t="shared" si="4"/>
        <v>5.5785714285714293E-2</v>
      </c>
      <c r="AT39" s="52">
        <f t="shared" si="4"/>
        <v>0.44225714285714279</v>
      </c>
      <c r="AU39" s="52">
        <f t="shared" si="4"/>
        <v>1.0542857142857144E-2</v>
      </c>
      <c r="AV39" s="52">
        <f t="shared" si="4"/>
        <v>0.31647142857142857</v>
      </c>
      <c r="AW39" s="80">
        <f t="shared" si="4"/>
        <v>3.835714285714286E-2</v>
      </c>
      <c r="AX39" s="52">
        <f t="shared" si="4"/>
        <v>0.19098571428571431</v>
      </c>
      <c r="AY39" s="52">
        <f t="shared" si="4"/>
        <v>0.15309999999999999</v>
      </c>
      <c r="AZ39" s="52">
        <f t="shared" si="4"/>
        <v>3.2428571428571425E-2</v>
      </c>
      <c r="BA39" s="52">
        <f t="shared" si="4"/>
        <v>1.662857142857143E-2</v>
      </c>
      <c r="BB39" s="52">
        <f t="shared" si="4"/>
        <v>2.9014285714285711E-2</v>
      </c>
      <c r="BC39" s="52">
        <f t="shared" si="4"/>
        <v>0.58483333333333321</v>
      </c>
      <c r="BD39" s="85">
        <f t="shared" si="4"/>
        <v>24.316776470588234</v>
      </c>
      <c r="BE39" s="68">
        <f t="shared" si="4"/>
        <v>460.62743529411756</v>
      </c>
      <c r="BF39" s="68">
        <f t="shared" si="4"/>
        <v>195.23119215686276</v>
      </c>
      <c r="BG39" s="68"/>
      <c r="BH39" s="68">
        <f t="shared" si="4"/>
        <v>36.362347561658709</v>
      </c>
      <c r="BI39" s="68">
        <f t="shared" si="4"/>
        <v>10.410376470588234</v>
      </c>
      <c r="BJ39" s="69">
        <f t="shared" si="4"/>
        <v>9.3638588235294105</v>
      </c>
    </row>
    <row r="40" spans="1:62" x14ac:dyDescent="0.2">
      <c r="I40" s="43" t="s">
        <v>1</v>
      </c>
      <c r="J40" s="44" t="s">
        <v>133</v>
      </c>
      <c r="K40" s="58">
        <f>STDEV(K7:K13)</f>
        <v>3.891382420536067</v>
      </c>
      <c r="L40" s="54">
        <f t="shared" ref="L40:BJ40" si="5">STDEV(L7:L13)</f>
        <v>0.55591177436229511</v>
      </c>
      <c r="M40" s="54">
        <f t="shared" si="5"/>
        <v>0.12828733254514507</v>
      </c>
      <c r="N40" s="54">
        <f t="shared" si="5"/>
        <v>2.6200690648839413</v>
      </c>
      <c r="O40" s="58">
        <f t="shared" si="5"/>
        <v>58.970230584915527</v>
      </c>
      <c r="P40" s="55">
        <f t="shared" si="5"/>
        <v>1.2402097101474672E-3</v>
      </c>
      <c r="Q40" s="58"/>
      <c r="R40" s="56">
        <f t="shared" si="5"/>
        <v>12.16970574770462</v>
      </c>
      <c r="S40" s="56">
        <f t="shared" si="5"/>
        <v>7.0735254226419386E-3</v>
      </c>
      <c r="T40" s="56">
        <f t="shared" si="5"/>
        <v>2.2652656734759771E-3</v>
      </c>
      <c r="U40" s="56">
        <f t="shared" si="5"/>
        <v>1.1666884351710633E-2</v>
      </c>
      <c r="V40" s="56">
        <f t="shared" si="5"/>
        <v>7.7118646994651843E-3</v>
      </c>
      <c r="W40" s="56">
        <f t="shared" si="5"/>
        <v>6.4814386997832218E-3</v>
      </c>
      <c r="X40" s="56">
        <f t="shared" si="5"/>
        <v>1.2375878997161407E-2</v>
      </c>
      <c r="Y40" s="56">
        <f t="shared" si="5"/>
        <v>5.4714410045861523E-3</v>
      </c>
      <c r="Z40" s="56">
        <f t="shared" si="5"/>
        <v>1.9213251875178441E-2</v>
      </c>
      <c r="AA40" s="56">
        <f t="shared" si="5"/>
        <v>2.801190223220599E-3</v>
      </c>
      <c r="AB40" s="56">
        <f t="shared" si="5"/>
        <v>7.3329653587331867E-3</v>
      </c>
      <c r="AC40" s="56">
        <f t="shared" si="5"/>
        <v>2.9597152372676492E-2</v>
      </c>
      <c r="AD40" s="56">
        <f t="shared" si="5"/>
        <v>2.0727253740402936E-3</v>
      </c>
      <c r="AE40" s="56">
        <f t="shared" si="5"/>
        <v>1.6475913154836493E-2</v>
      </c>
      <c r="AF40" s="56">
        <f t="shared" si="5"/>
        <v>4.0689298932508637E-3</v>
      </c>
      <c r="AG40" s="56">
        <f t="shared" si="5"/>
        <v>3.9035234389068599E-2</v>
      </c>
      <c r="AH40" s="56">
        <f t="shared" si="5"/>
        <v>2.3295206946208195E-3</v>
      </c>
      <c r="AI40" s="56">
        <f t="shared" si="5"/>
        <v>3.6896425172043293E-2</v>
      </c>
      <c r="AJ40" s="56">
        <f t="shared" si="5"/>
        <v>4.0073741551104932E-3</v>
      </c>
      <c r="AK40" s="56">
        <f t="shared" si="5"/>
        <v>1.4455613508418163E-2</v>
      </c>
      <c r="AL40" s="56">
        <f t="shared" si="5"/>
        <v>6.018424093683368E-3</v>
      </c>
      <c r="AM40" s="56">
        <f t="shared" si="5"/>
        <v>1.2641202474448368E-2</v>
      </c>
      <c r="AN40" s="56">
        <f t="shared" si="5"/>
        <v>3.683037049061809E-3</v>
      </c>
      <c r="AO40" s="56">
        <f t="shared" si="5"/>
        <v>10.891682349914037</v>
      </c>
      <c r="AP40" s="56">
        <f t="shared" si="5"/>
        <v>1.182926201860294</v>
      </c>
      <c r="AQ40" s="56">
        <f t="shared" si="5"/>
        <v>1.0333671269435773E-2</v>
      </c>
      <c r="AR40" s="56">
        <f t="shared" si="5"/>
        <v>0.91624776021294629</v>
      </c>
      <c r="AS40" s="56">
        <f t="shared" si="5"/>
        <v>1.290857964965267E-2</v>
      </c>
      <c r="AT40" s="56">
        <f t="shared" si="5"/>
        <v>0.19166384511380746</v>
      </c>
      <c r="AU40" s="56">
        <f t="shared" si="5"/>
        <v>4.1600709700905913E-3</v>
      </c>
      <c r="AV40" s="56">
        <f t="shared" si="5"/>
        <v>0.13518231780680126</v>
      </c>
      <c r="AW40" s="81">
        <f t="shared" si="5"/>
        <v>9.9092309057190256E-3</v>
      </c>
      <c r="AX40" s="56">
        <f t="shared" si="5"/>
        <v>3.7094807748588692E-2</v>
      </c>
      <c r="AY40" s="56">
        <f t="shared" si="5"/>
        <v>7.916099628815533E-2</v>
      </c>
      <c r="AZ40" s="56">
        <f t="shared" si="5"/>
        <v>9.8479632895528708E-3</v>
      </c>
      <c r="BA40" s="56">
        <f t="shared" si="5"/>
        <v>8.059097196277485E-3</v>
      </c>
      <c r="BB40" s="56">
        <f t="shared" si="5"/>
        <v>9.1240394145408882E-3</v>
      </c>
      <c r="BC40" s="56">
        <f t="shared" si="5"/>
        <v>0.15865791292379133</v>
      </c>
      <c r="BD40" s="83">
        <f t="shared" si="5"/>
        <v>9.4764996080031949</v>
      </c>
      <c r="BE40" s="58">
        <f t="shared" si="5"/>
        <v>56.431623812239231</v>
      </c>
      <c r="BF40" s="58">
        <f t="shared" si="5"/>
        <v>164.59027090903876</v>
      </c>
      <c r="BG40" s="58"/>
      <c r="BH40" s="58">
        <f t="shared" si="5"/>
        <v>17.186983671211401</v>
      </c>
      <c r="BI40" s="58">
        <f t="shared" si="5"/>
        <v>2.0067913404272586</v>
      </c>
      <c r="BJ40" s="59">
        <f t="shared" si="5"/>
        <v>1.7960014315543691</v>
      </c>
    </row>
    <row r="41" spans="1:62" x14ac:dyDescent="0.2">
      <c r="I41" s="43" t="s">
        <v>1</v>
      </c>
      <c r="J41" s="44" t="s">
        <v>134</v>
      </c>
      <c r="K41" s="44">
        <f>COUNTA(K7:K13)</f>
        <v>7</v>
      </c>
      <c r="L41" s="44">
        <f t="shared" ref="L41:BJ41" si="6">COUNTA(L7:L13)</f>
        <v>7</v>
      </c>
      <c r="M41" s="44">
        <f t="shared" si="6"/>
        <v>7</v>
      </c>
      <c r="N41" s="44">
        <f t="shared" si="6"/>
        <v>7</v>
      </c>
      <c r="O41" s="44">
        <f t="shared" si="6"/>
        <v>7</v>
      </c>
      <c r="P41" s="44">
        <f t="shared" si="6"/>
        <v>7</v>
      </c>
      <c r="Q41" s="44"/>
      <c r="R41" s="44">
        <f t="shared" si="6"/>
        <v>7</v>
      </c>
      <c r="S41" s="44">
        <f t="shared" si="6"/>
        <v>7</v>
      </c>
      <c r="T41" s="44">
        <f t="shared" si="6"/>
        <v>7</v>
      </c>
      <c r="U41" s="44">
        <f t="shared" si="6"/>
        <v>7</v>
      </c>
      <c r="V41" s="44">
        <f t="shared" si="6"/>
        <v>7</v>
      </c>
      <c r="W41" s="44">
        <f t="shared" si="6"/>
        <v>7</v>
      </c>
      <c r="X41" s="44">
        <f t="shared" si="6"/>
        <v>7</v>
      </c>
      <c r="Y41" s="44">
        <f t="shared" si="6"/>
        <v>7</v>
      </c>
      <c r="Z41" s="44">
        <f t="shared" si="6"/>
        <v>7</v>
      </c>
      <c r="AA41" s="44">
        <f t="shared" si="6"/>
        <v>7</v>
      </c>
      <c r="AB41" s="44">
        <f t="shared" si="6"/>
        <v>7</v>
      </c>
      <c r="AC41" s="44">
        <f t="shared" si="6"/>
        <v>7</v>
      </c>
      <c r="AD41" s="44">
        <f t="shared" si="6"/>
        <v>7</v>
      </c>
      <c r="AE41" s="44">
        <f t="shared" si="6"/>
        <v>7</v>
      </c>
      <c r="AF41" s="44">
        <f t="shared" si="6"/>
        <v>7</v>
      </c>
      <c r="AG41" s="44">
        <f t="shared" si="6"/>
        <v>7</v>
      </c>
      <c r="AH41" s="44">
        <f t="shared" si="6"/>
        <v>7</v>
      </c>
      <c r="AI41" s="44">
        <f t="shared" si="6"/>
        <v>7</v>
      </c>
      <c r="AJ41" s="44">
        <f t="shared" si="6"/>
        <v>7</v>
      </c>
      <c r="AK41" s="44">
        <f t="shared" si="6"/>
        <v>7</v>
      </c>
      <c r="AL41" s="44">
        <f t="shared" si="6"/>
        <v>7</v>
      </c>
      <c r="AM41" s="44">
        <f t="shared" si="6"/>
        <v>7</v>
      </c>
      <c r="AN41" s="44">
        <f t="shared" si="6"/>
        <v>7</v>
      </c>
      <c r="AO41" s="44">
        <f t="shared" si="6"/>
        <v>7</v>
      </c>
      <c r="AP41" s="44">
        <f t="shared" si="6"/>
        <v>7</v>
      </c>
      <c r="AQ41" s="44">
        <f t="shared" si="6"/>
        <v>7</v>
      </c>
      <c r="AR41" s="44">
        <f t="shared" si="6"/>
        <v>7</v>
      </c>
      <c r="AS41" s="44">
        <f t="shared" si="6"/>
        <v>7</v>
      </c>
      <c r="AT41" s="44">
        <f t="shared" si="6"/>
        <v>7</v>
      </c>
      <c r="AU41" s="44">
        <f t="shared" si="6"/>
        <v>7</v>
      </c>
      <c r="AV41" s="44">
        <f t="shared" si="6"/>
        <v>7</v>
      </c>
      <c r="AW41" s="78">
        <f t="shared" si="6"/>
        <v>7</v>
      </c>
      <c r="AX41" s="44">
        <f t="shared" si="6"/>
        <v>7</v>
      </c>
      <c r="AY41" s="44">
        <f t="shared" si="6"/>
        <v>7</v>
      </c>
      <c r="AZ41" s="44">
        <f t="shared" si="6"/>
        <v>7</v>
      </c>
      <c r="BA41" s="44">
        <f t="shared" si="6"/>
        <v>7</v>
      </c>
      <c r="BB41" s="44">
        <f t="shared" si="6"/>
        <v>7</v>
      </c>
      <c r="BC41" s="44">
        <f t="shared" si="6"/>
        <v>3</v>
      </c>
      <c r="BD41" s="78">
        <f t="shared" si="6"/>
        <v>3</v>
      </c>
      <c r="BE41" s="44">
        <f t="shared" si="6"/>
        <v>3</v>
      </c>
      <c r="BF41" s="44">
        <f t="shared" si="6"/>
        <v>3</v>
      </c>
      <c r="BG41" s="44"/>
      <c r="BH41" s="44">
        <f t="shared" si="6"/>
        <v>3</v>
      </c>
      <c r="BI41" s="44">
        <f t="shared" si="6"/>
        <v>3</v>
      </c>
      <c r="BJ41" s="45">
        <f t="shared" si="6"/>
        <v>3</v>
      </c>
    </row>
    <row r="42" spans="1:62" ht="13.5" thickBot="1" x14ac:dyDescent="0.25">
      <c r="I42" s="46" t="s">
        <v>1</v>
      </c>
      <c r="J42" s="47" t="s">
        <v>135</v>
      </c>
      <c r="K42" s="61">
        <f>K40/SQRT(K41)</f>
        <v>1.4708043058552855</v>
      </c>
      <c r="L42" s="61">
        <f t="shared" ref="L42:BJ42" si="7">L40/SQRT(L41)</f>
        <v>0.2101149008364693</v>
      </c>
      <c r="M42" s="61">
        <f t="shared" si="7"/>
        <v>4.8488054039185241E-2</v>
      </c>
      <c r="N42" s="61">
        <f t="shared" si="7"/>
        <v>0.9902930233566376</v>
      </c>
      <c r="O42" s="65">
        <f t="shared" si="7"/>
        <v>22.28865212626021</v>
      </c>
      <c r="P42" s="62">
        <f t="shared" si="7"/>
        <v>4.687552095168139E-4</v>
      </c>
      <c r="Q42" s="61"/>
      <c r="R42" s="63">
        <f t="shared" si="7"/>
        <v>4.5997164196085398</v>
      </c>
      <c r="S42" s="63">
        <f t="shared" si="7"/>
        <v>2.6735413086862313E-3</v>
      </c>
      <c r="T42" s="63">
        <f t="shared" si="7"/>
        <v>8.5618994650123984E-4</v>
      </c>
      <c r="U42" s="63">
        <f t="shared" si="7"/>
        <v>4.409667795653909E-3</v>
      </c>
      <c r="V42" s="63">
        <f t="shared" si="7"/>
        <v>2.9148108770518208E-3</v>
      </c>
      <c r="W42" s="63">
        <f t="shared" si="7"/>
        <v>2.4497535625051764E-3</v>
      </c>
      <c r="X42" s="63">
        <f t="shared" si="7"/>
        <v>4.6776425831880743E-3</v>
      </c>
      <c r="Y42" s="63">
        <f t="shared" si="7"/>
        <v>2.0680103158994818E-3</v>
      </c>
      <c r="Z42" s="63">
        <f t="shared" si="7"/>
        <v>7.2619266197953662E-3</v>
      </c>
      <c r="AA42" s="63">
        <f t="shared" si="7"/>
        <v>1.0587503865181732E-3</v>
      </c>
      <c r="AB42" s="63">
        <f t="shared" si="7"/>
        <v>2.7716003874085075E-3</v>
      </c>
      <c r="AC42" s="63">
        <f t="shared" si="7"/>
        <v>1.1186672099112468E-2</v>
      </c>
      <c r="AD42" s="63">
        <f t="shared" si="7"/>
        <v>7.8341655369199297E-4</v>
      </c>
      <c r="AE42" s="63">
        <f t="shared" si="7"/>
        <v>6.2273098329135692E-3</v>
      </c>
      <c r="AF42" s="63">
        <f t="shared" si="7"/>
        <v>1.5379109428140538E-3</v>
      </c>
      <c r="AG42" s="63">
        <f t="shared" si="7"/>
        <v>1.4753931794655976E-2</v>
      </c>
      <c r="AH42" s="63">
        <f t="shared" si="7"/>
        <v>8.8047606170644696E-4</v>
      </c>
      <c r="AI42" s="63">
        <f t="shared" si="7"/>
        <v>1.3945537896075728E-2</v>
      </c>
      <c r="AJ42" s="63">
        <f t="shared" si="7"/>
        <v>1.5146450606871348E-3</v>
      </c>
      <c r="AK42" s="63">
        <f t="shared" si="7"/>
        <v>5.4637083417343364E-3</v>
      </c>
      <c r="AL42" s="63">
        <f t="shared" si="7"/>
        <v>2.2747504909150702E-3</v>
      </c>
      <c r="AM42" s="63">
        <f t="shared" si="7"/>
        <v>4.7779254314578162E-3</v>
      </c>
      <c r="AN42" s="63">
        <f t="shared" si="7"/>
        <v>1.392057157322106E-3</v>
      </c>
      <c r="AO42" s="63">
        <f t="shared" si="7"/>
        <v>4.1166689795691607</v>
      </c>
      <c r="AP42" s="63">
        <f t="shared" si="7"/>
        <v>0.44710407849493272</v>
      </c>
      <c r="AQ42" s="63">
        <f t="shared" si="7"/>
        <v>3.9057606156028841E-3</v>
      </c>
      <c r="AR42" s="63">
        <f t="shared" si="7"/>
        <v>0.34630910183477104</v>
      </c>
      <c r="AS42" s="63">
        <f t="shared" si="7"/>
        <v>4.8789845045786066E-3</v>
      </c>
      <c r="AT42" s="63">
        <f t="shared" si="7"/>
        <v>7.244212421336238E-2</v>
      </c>
      <c r="AU42" s="63">
        <f t="shared" si="7"/>
        <v>1.5723590318912749E-3</v>
      </c>
      <c r="AV42" s="63">
        <f t="shared" si="7"/>
        <v>5.1094113510013507E-2</v>
      </c>
      <c r="AW42" s="82">
        <f t="shared" si="7"/>
        <v>3.7453372372068389E-3</v>
      </c>
      <c r="AX42" s="63">
        <f t="shared" si="7"/>
        <v>1.4020519462073923E-2</v>
      </c>
      <c r="AY42" s="63">
        <f t="shared" si="7"/>
        <v>2.9920044244938021E-2</v>
      </c>
      <c r="AZ42" s="63">
        <f t="shared" si="7"/>
        <v>3.7221802549500665E-3</v>
      </c>
      <c r="BA42" s="63">
        <f t="shared" si="7"/>
        <v>3.0460524247211602E-3</v>
      </c>
      <c r="BB42" s="63">
        <f t="shared" si="7"/>
        <v>3.4485627490323648E-3</v>
      </c>
      <c r="BC42" s="63">
        <f t="shared" si="7"/>
        <v>9.1601188735615138E-2</v>
      </c>
      <c r="BD42" s="84">
        <f t="shared" si="7"/>
        <v>5.4712595996560278</v>
      </c>
      <c r="BE42" s="65">
        <f t="shared" si="7"/>
        <v>32.580813198804016</v>
      </c>
      <c r="BF42" s="65">
        <f t="shared" si="7"/>
        <v>95.026237215326972</v>
      </c>
      <c r="BG42" s="65"/>
      <c r="BH42" s="65">
        <f t="shared" si="7"/>
        <v>9.922909649131606</v>
      </c>
      <c r="BI42" s="65">
        <f t="shared" si="7"/>
        <v>1.1586215206030877</v>
      </c>
      <c r="BJ42" s="66">
        <f t="shared" si="7"/>
        <v>1.0369219099728684</v>
      </c>
    </row>
    <row r="43" spans="1:62" x14ac:dyDescent="0.2">
      <c r="I43" s="40" t="s">
        <v>2</v>
      </c>
      <c r="J43" s="41" t="s">
        <v>132</v>
      </c>
      <c r="K43" s="68">
        <f>AVERAGE(K14:K24)</f>
        <v>73.272727272727266</v>
      </c>
      <c r="L43" s="50">
        <f t="shared" ref="L43:BJ43" si="8">AVERAGE(L14:L24)</f>
        <v>10.467532467532468</v>
      </c>
      <c r="M43" s="50">
        <f t="shared" si="8"/>
        <v>2.4155844155844157</v>
      </c>
      <c r="N43" s="50">
        <f t="shared" si="8"/>
        <v>26.472727272727276</v>
      </c>
      <c r="O43" s="68">
        <f t="shared" si="8"/>
        <v>298.08181818181816</v>
      </c>
      <c r="P43" s="51">
        <f t="shared" si="8"/>
        <v>1.1360152363652428E-2</v>
      </c>
      <c r="Q43" s="68"/>
      <c r="R43" s="52">
        <f t="shared" si="8"/>
        <v>64.55534545454546</v>
      </c>
      <c r="S43" s="52">
        <f t="shared" si="8"/>
        <v>2.9054545454545454E-2</v>
      </c>
      <c r="T43" s="52">
        <f t="shared" si="8"/>
        <v>1.1000000000000001E-2</v>
      </c>
      <c r="U43" s="52">
        <f t="shared" si="8"/>
        <v>2.6563636363636359E-2</v>
      </c>
      <c r="V43" s="52">
        <f t="shared" si="8"/>
        <v>1.6836363636363635E-2</v>
      </c>
      <c r="W43" s="52">
        <f t="shared" si="8"/>
        <v>1.4054545454545453E-2</v>
      </c>
      <c r="X43" s="52">
        <f t="shared" si="8"/>
        <v>3.2072727272727274E-2</v>
      </c>
      <c r="Y43" s="52">
        <f t="shared" si="8"/>
        <v>1.771818181818182E-2</v>
      </c>
      <c r="Z43" s="52">
        <f t="shared" si="8"/>
        <v>4.9227272727272724E-2</v>
      </c>
      <c r="AA43" s="52">
        <f t="shared" si="8"/>
        <v>1.2545454545454547E-2</v>
      </c>
      <c r="AB43" s="52">
        <f t="shared" si="8"/>
        <v>2.4672727272727277E-2</v>
      </c>
      <c r="AC43" s="52">
        <f t="shared" si="8"/>
        <v>6.4845454545454553E-2</v>
      </c>
      <c r="AD43" s="52">
        <f t="shared" si="8"/>
        <v>7.5545454545454553E-3</v>
      </c>
      <c r="AE43" s="52">
        <f t="shared" si="8"/>
        <v>3.6809090909090909E-2</v>
      </c>
      <c r="AF43" s="52">
        <f t="shared" si="8"/>
        <v>9.281818181818181E-3</v>
      </c>
      <c r="AG43" s="52">
        <f t="shared" si="8"/>
        <v>0.22858181818181816</v>
      </c>
      <c r="AH43" s="52">
        <f t="shared" si="8"/>
        <v>1.0754545454545454E-2</v>
      </c>
      <c r="AI43" s="52">
        <f t="shared" si="8"/>
        <v>0.12031818181818181</v>
      </c>
      <c r="AJ43" s="52">
        <f t="shared" si="8"/>
        <v>1.0409090909090908E-2</v>
      </c>
      <c r="AK43" s="52">
        <f t="shared" si="8"/>
        <v>8.7727272727272723E-2</v>
      </c>
      <c r="AL43" s="52">
        <f t="shared" si="8"/>
        <v>2.1736363636363637E-2</v>
      </c>
      <c r="AM43" s="52">
        <f t="shared" si="8"/>
        <v>5.4672727272727269E-2</v>
      </c>
      <c r="AN43" s="52">
        <f t="shared" si="8"/>
        <v>1.0063636363636363E-2</v>
      </c>
      <c r="AO43" s="52">
        <f t="shared" si="8"/>
        <v>46.339009090909094</v>
      </c>
      <c r="AP43" s="52">
        <f t="shared" si="8"/>
        <v>2.9784999999999999</v>
      </c>
      <c r="AQ43" s="52">
        <f t="shared" si="8"/>
        <v>3.1345454545454537E-2</v>
      </c>
      <c r="AR43" s="52">
        <f t="shared" si="8"/>
        <v>2.3564636363636366</v>
      </c>
      <c r="AS43" s="52">
        <f t="shared" si="8"/>
        <v>5.7127272727272735E-2</v>
      </c>
      <c r="AT43" s="52">
        <f t="shared" si="8"/>
        <v>0.39861818181818182</v>
      </c>
      <c r="AU43" s="52">
        <f t="shared" si="8"/>
        <v>1.2363636363636365E-2</v>
      </c>
      <c r="AV43" s="52">
        <f t="shared" si="8"/>
        <v>0.29430909090909091</v>
      </c>
      <c r="AW43" s="80">
        <f t="shared" si="8"/>
        <v>4.5445454545454546E-2</v>
      </c>
      <c r="AX43" s="52">
        <f t="shared" si="8"/>
        <v>0.16776363636363636</v>
      </c>
      <c r="AY43" s="52">
        <f t="shared" si="8"/>
        <v>0.16645454545454547</v>
      </c>
      <c r="AZ43" s="52">
        <f t="shared" si="8"/>
        <v>3.1490909090909097E-2</v>
      </c>
      <c r="BA43" s="52">
        <f t="shared" si="8"/>
        <v>2.1763636363636363E-2</v>
      </c>
      <c r="BB43" s="52">
        <f t="shared" si="8"/>
        <v>3.5881818181818181E-2</v>
      </c>
      <c r="BC43" s="52">
        <f t="shared" si="8"/>
        <v>0.69616666666666671</v>
      </c>
      <c r="BD43" s="85">
        <f t="shared" si="8"/>
        <v>28.947333333333333</v>
      </c>
      <c r="BE43" s="68">
        <f t="shared" si="8"/>
        <v>81.5000606060606</v>
      </c>
      <c r="BF43" s="68">
        <f t="shared" si="8"/>
        <v>135.15381818181817</v>
      </c>
      <c r="BG43" s="68"/>
      <c r="BH43" s="68">
        <f t="shared" si="8"/>
        <v>32.675913916796951</v>
      </c>
      <c r="BI43" s="68">
        <f t="shared" si="8"/>
        <v>15.649272727272725</v>
      </c>
      <c r="BJ43" s="69">
        <f t="shared" si="8"/>
        <v>8.3665151515151521</v>
      </c>
    </row>
    <row r="44" spans="1:62" x14ac:dyDescent="0.2">
      <c r="I44" s="43" t="s">
        <v>2</v>
      </c>
      <c r="J44" s="44" t="s">
        <v>133</v>
      </c>
      <c r="K44" s="58">
        <f>STDEV(K14:K24)</f>
        <v>4.2211588240886906</v>
      </c>
      <c r="L44" s="54">
        <f t="shared" ref="L44:BJ44" si="9">STDEV(L14:L24)</f>
        <v>0.60302268915552704</v>
      </c>
      <c r="M44" s="54">
        <f t="shared" si="9"/>
        <v>0.13915908211281383</v>
      </c>
      <c r="N44" s="54">
        <f t="shared" si="9"/>
        <v>6.0261249421316787</v>
      </c>
      <c r="O44" s="58">
        <f t="shared" si="9"/>
        <v>57.723475608833731</v>
      </c>
      <c r="P44" s="55">
        <f t="shared" si="9"/>
        <v>9.9356707288824958E-4</v>
      </c>
      <c r="Q44" s="58"/>
      <c r="R44" s="56">
        <f t="shared" si="9"/>
        <v>9.6527527057687657</v>
      </c>
      <c r="S44" s="56">
        <f t="shared" si="9"/>
        <v>1.0043242866361813E-2</v>
      </c>
      <c r="T44" s="56">
        <f t="shared" si="9"/>
        <v>3.5261877431583175E-3</v>
      </c>
      <c r="U44" s="56">
        <f t="shared" si="9"/>
        <v>1.0806134621341057E-2</v>
      </c>
      <c r="V44" s="56">
        <f t="shared" si="9"/>
        <v>7.2413082695425672E-3</v>
      </c>
      <c r="W44" s="56">
        <f t="shared" si="9"/>
        <v>7.0968110636205652E-3</v>
      </c>
      <c r="X44" s="56">
        <f t="shared" si="9"/>
        <v>1.2214834498190382E-2</v>
      </c>
      <c r="Y44" s="56">
        <f t="shared" si="9"/>
        <v>8.4657921285392033E-3</v>
      </c>
      <c r="Z44" s="56">
        <f t="shared" si="9"/>
        <v>1.4151048788629841E-2</v>
      </c>
      <c r="AA44" s="56">
        <f t="shared" si="9"/>
        <v>5.6942714435410657E-3</v>
      </c>
      <c r="AB44" s="56">
        <f t="shared" si="9"/>
        <v>9.4381238505426273E-3</v>
      </c>
      <c r="AC44" s="56">
        <f t="shared" si="9"/>
        <v>1.9424796711232942E-2</v>
      </c>
      <c r="AD44" s="56">
        <f t="shared" si="9"/>
        <v>4.6172207303449625E-3</v>
      </c>
      <c r="AE44" s="56">
        <f t="shared" si="9"/>
        <v>1.331423708257101E-2</v>
      </c>
      <c r="AF44" s="56">
        <f t="shared" si="9"/>
        <v>4.0014542810878611E-3</v>
      </c>
      <c r="AG44" s="56">
        <f t="shared" si="9"/>
        <v>3.1546943375922475E-2</v>
      </c>
      <c r="AH44" s="56">
        <f t="shared" si="9"/>
        <v>3.6147928395313771E-3</v>
      </c>
      <c r="AI44" s="56">
        <f t="shared" si="9"/>
        <v>3.5252228814128053E-2</v>
      </c>
      <c r="AJ44" s="56">
        <f t="shared" si="9"/>
        <v>3.2488319579364357E-3</v>
      </c>
      <c r="AK44" s="56">
        <f t="shared" si="9"/>
        <v>2.6465754888500375E-2</v>
      </c>
      <c r="AL44" s="56">
        <f t="shared" si="9"/>
        <v>5.440086897701671E-3</v>
      </c>
      <c r="AM44" s="56">
        <f t="shared" si="9"/>
        <v>1.3503339654255252E-2</v>
      </c>
      <c r="AN44" s="56">
        <f t="shared" si="9"/>
        <v>2.6815192437395362E-3</v>
      </c>
      <c r="AO44" s="56">
        <f t="shared" si="9"/>
        <v>9.5986806187574008</v>
      </c>
      <c r="AP44" s="56">
        <f t="shared" si="9"/>
        <v>0.7547786947178633</v>
      </c>
      <c r="AQ44" s="56">
        <f t="shared" si="9"/>
        <v>8.6665291364379313E-3</v>
      </c>
      <c r="AR44" s="56">
        <f t="shared" si="9"/>
        <v>0.72246780865686544</v>
      </c>
      <c r="AS44" s="56">
        <f t="shared" si="9"/>
        <v>1.2850765806681746E-2</v>
      </c>
      <c r="AT44" s="56">
        <f t="shared" si="9"/>
        <v>0.13706097780317927</v>
      </c>
      <c r="AU44" s="56">
        <f t="shared" si="9"/>
        <v>5.5456780878937991E-3</v>
      </c>
      <c r="AV44" s="56">
        <f t="shared" si="9"/>
        <v>0.11238360605128715</v>
      </c>
      <c r="AW44" s="81">
        <f t="shared" si="9"/>
        <v>1.4053068251194361E-2</v>
      </c>
      <c r="AX44" s="56">
        <f t="shared" si="9"/>
        <v>4.1811464282593053E-2</v>
      </c>
      <c r="AY44" s="56">
        <f t="shared" si="9"/>
        <v>6.5558468005839823E-2</v>
      </c>
      <c r="AZ44" s="56">
        <f t="shared" si="9"/>
        <v>5.5752048474391599E-3</v>
      </c>
      <c r="BA44" s="56">
        <f t="shared" si="9"/>
        <v>4.4791232908400116E-3</v>
      </c>
      <c r="BB44" s="56">
        <f t="shared" si="9"/>
        <v>1.5094954003362724E-2</v>
      </c>
      <c r="BC44" s="56">
        <f t="shared" si="9"/>
        <v>0.10066073382075666</v>
      </c>
      <c r="BD44" s="83">
        <f t="shared" si="9"/>
        <v>6.3885523660163637</v>
      </c>
      <c r="BE44" s="58">
        <f t="shared" si="9"/>
        <v>33.574699646827156</v>
      </c>
      <c r="BF44" s="58">
        <f t="shared" si="9"/>
        <v>88.912731863169654</v>
      </c>
      <c r="BG44" s="58"/>
      <c r="BH44" s="58">
        <f t="shared" si="9"/>
        <v>4.5302399016117558</v>
      </c>
      <c r="BI44" s="58">
        <f t="shared" si="9"/>
        <v>1.9561073928165407</v>
      </c>
      <c r="BJ44" s="59">
        <f t="shared" si="9"/>
        <v>1.4247200923682499</v>
      </c>
    </row>
    <row r="45" spans="1:62" x14ac:dyDescent="0.2">
      <c r="I45" s="43" t="s">
        <v>2</v>
      </c>
      <c r="J45" s="44" t="s">
        <v>134</v>
      </c>
      <c r="K45" s="44">
        <f>COUNTA(K14:K24)</f>
        <v>11</v>
      </c>
      <c r="L45" s="44">
        <f t="shared" ref="L45:BJ45" si="10">COUNTA(L14:L24)</f>
        <v>11</v>
      </c>
      <c r="M45" s="44">
        <f t="shared" si="10"/>
        <v>11</v>
      </c>
      <c r="N45" s="44">
        <f t="shared" si="10"/>
        <v>11</v>
      </c>
      <c r="O45" s="44">
        <f t="shared" si="10"/>
        <v>11</v>
      </c>
      <c r="P45" s="44">
        <f t="shared" si="10"/>
        <v>11</v>
      </c>
      <c r="Q45" s="44"/>
      <c r="R45" s="44">
        <f t="shared" si="10"/>
        <v>11</v>
      </c>
      <c r="S45" s="44">
        <f t="shared" si="10"/>
        <v>11</v>
      </c>
      <c r="T45" s="44">
        <f t="shared" si="10"/>
        <v>11</v>
      </c>
      <c r="U45" s="44">
        <f t="shared" si="10"/>
        <v>11</v>
      </c>
      <c r="V45" s="44">
        <f t="shared" si="10"/>
        <v>11</v>
      </c>
      <c r="W45" s="44">
        <f t="shared" si="10"/>
        <v>11</v>
      </c>
      <c r="X45" s="44">
        <f t="shared" si="10"/>
        <v>11</v>
      </c>
      <c r="Y45" s="44">
        <f t="shared" si="10"/>
        <v>11</v>
      </c>
      <c r="Z45" s="44">
        <f t="shared" si="10"/>
        <v>11</v>
      </c>
      <c r="AA45" s="44">
        <f t="shared" si="10"/>
        <v>11</v>
      </c>
      <c r="AB45" s="44">
        <f t="shared" si="10"/>
        <v>11</v>
      </c>
      <c r="AC45" s="44">
        <f t="shared" si="10"/>
        <v>11</v>
      </c>
      <c r="AD45" s="44">
        <f t="shared" si="10"/>
        <v>11</v>
      </c>
      <c r="AE45" s="44">
        <f t="shared" si="10"/>
        <v>11</v>
      </c>
      <c r="AF45" s="44">
        <f t="shared" si="10"/>
        <v>11</v>
      </c>
      <c r="AG45" s="44">
        <f t="shared" si="10"/>
        <v>11</v>
      </c>
      <c r="AH45" s="44">
        <f t="shared" si="10"/>
        <v>11</v>
      </c>
      <c r="AI45" s="44">
        <f t="shared" si="10"/>
        <v>11</v>
      </c>
      <c r="AJ45" s="44">
        <f t="shared" si="10"/>
        <v>11</v>
      </c>
      <c r="AK45" s="44">
        <f t="shared" si="10"/>
        <v>11</v>
      </c>
      <c r="AL45" s="44">
        <f t="shared" si="10"/>
        <v>11</v>
      </c>
      <c r="AM45" s="44">
        <f t="shared" si="10"/>
        <v>11</v>
      </c>
      <c r="AN45" s="44">
        <f t="shared" si="10"/>
        <v>11</v>
      </c>
      <c r="AO45" s="44">
        <f t="shared" si="10"/>
        <v>11</v>
      </c>
      <c r="AP45" s="44">
        <f t="shared" si="10"/>
        <v>11</v>
      </c>
      <c r="AQ45" s="44">
        <f t="shared" si="10"/>
        <v>11</v>
      </c>
      <c r="AR45" s="44">
        <f t="shared" si="10"/>
        <v>11</v>
      </c>
      <c r="AS45" s="44">
        <f t="shared" si="10"/>
        <v>11</v>
      </c>
      <c r="AT45" s="44">
        <f t="shared" si="10"/>
        <v>11</v>
      </c>
      <c r="AU45" s="44">
        <f t="shared" si="10"/>
        <v>11</v>
      </c>
      <c r="AV45" s="44">
        <f t="shared" si="10"/>
        <v>11</v>
      </c>
      <c r="AW45" s="78">
        <f t="shared" si="10"/>
        <v>11</v>
      </c>
      <c r="AX45" s="44">
        <f t="shared" si="10"/>
        <v>11</v>
      </c>
      <c r="AY45" s="44">
        <f t="shared" si="10"/>
        <v>11</v>
      </c>
      <c r="AZ45" s="44">
        <f t="shared" si="10"/>
        <v>11</v>
      </c>
      <c r="BA45" s="44">
        <f t="shared" si="10"/>
        <v>11</v>
      </c>
      <c r="BB45" s="44">
        <f t="shared" si="10"/>
        <v>11</v>
      </c>
      <c r="BC45" s="44">
        <f t="shared" si="10"/>
        <v>3</v>
      </c>
      <c r="BD45" s="78">
        <f t="shared" si="10"/>
        <v>3</v>
      </c>
      <c r="BE45" s="44">
        <f t="shared" si="10"/>
        <v>3</v>
      </c>
      <c r="BF45" s="44">
        <f t="shared" si="10"/>
        <v>3</v>
      </c>
      <c r="BG45" s="44"/>
      <c r="BH45" s="44">
        <f t="shared" si="10"/>
        <v>3</v>
      </c>
      <c r="BI45" s="44">
        <f t="shared" si="10"/>
        <v>3</v>
      </c>
      <c r="BJ45" s="45">
        <f t="shared" si="10"/>
        <v>3</v>
      </c>
    </row>
    <row r="46" spans="1:62" ht="13.5" thickBot="1" x14ac:dyDescent="0.25">
      <c r="I46" s="46" t="s">
        <v>2</v>
      </c>
      <c r="J46" s="47" t="s">
        <v>135</v>
      </c>
      <c r="K46" s="61">
        <f>K44/SQRT(K45)</f>
        <v>1.2727272727272727</v>
      </c>
      <c r="L46" s="61">
        <f t="shared" ref="L46:BJ46" si="11">L44/SQRT(L45)</f>
        <v>0.18181818181818177</v>
      </c>
      <c r="M46" s="61">
        <f t="shared" si="11"/>
        <v>4.1958041958041911E-2</v>
      </c>
      <c r="N46" s="61">
        <f t="shared" si="11"/>
        <v>1.8169450338957205</v>
      </c>
      <c r="O46" s="65">
        <f t="shared" si="11"/>
        <v>17.4042827445212</v>
      </c>
      <c r="P46" s="62">
        <f t="shared" si="11"/>
        <v>2.9957174407472902E-4</v>
      </c>
      <c r="Q46" s="61"/>
      <c r="R46" s="63">
        <f t="shared" si="11"/>
        <v>2.9104144471929865</v>
      </c>
      <c r="S46" s="63">
        <f t="shared" si="11"/>
        <v>3.0281516605577831E-3</v>
      </c>
      <c r="T46" s="63">
        <f t="shared" si="11"/>
        <v>1.0631856076732942E-3</v>
      </c>
      <c r="U46" s="63">
        <f t="shared" si="11"/>
        <v>3.2581721793688645E-3</v>
      </c>
      <c r="V46" s="63">
        <f t="shared" si="11"/>
        <v>2.183336592851858E-3</v>
      </c>
      <c r="W46" s="63">
        <f t="shared" si="11"/>
        <v>2.1397690460065854E-3</v>
      </c>
      <c r="X46" s="63">
        <f t="shared" si="11"/>
        <v>3.6829111733442349E-3</v>
      </c>
      <c r="Y46" s="63">
        <f t="shared" si="11"/>
        <v>2.5525323675917029E-3</v>
      </c>
      <c r="Z46" s="63">
        <f t="shared" si="11"/>
        <v>4.2667017474453169E-3</v>
      </c>
      <c r="AA46" s="63">
        <f t="shared" si="11"/>
        <v>1.7168874393328297E-3</v>
      </c>
      <c r="AB46" s="63">
        <f t="shared" si="11"/>
        <v>2.8457014124685675E-3</v>
      </c>
      <c r="AC46" s="63">
        <f t="shared" si="11"/>
        <v>5.8567965745535654E-3</v>
      </c>
      <c r="AD46" s="63">
        <f t="shared" si="11"/>
        <v>1.3921444306186333E-3</v>
      </c>
      <c r="AE46" s="63">
        <f t="shared" si="11"/>
        <v>4.0143935247931063E-3</v>
      </c>
      <c r="AF46" s="63">
        <f t="shared" si="11"/>
        <v>1.2064838605572495E-3</v>
      </c>
      <c r="AG46" s="63">
        <f t="shared" si="11"/>
        <v>9.5117613145929581E-3</v>
      </c>
      <c r="AH46" s="63">
        <f t="shared" si="11"/>
        <v>1.0899010494171777E-3</v>
      </c>
      <c r="AI46" s="63">
        <f t="shared" si="11"/>
        <v>1.0628946909110731E-2</v>
      </c>
      <c r="AJ46" s="63">
        <f t="shared" si="11"/>
        <v>9.795596919446232E-4</v>
      </c>
      <c r="AK46" s="63">
        <f t="shared" si="11"/>
        <v>7.9797253416972695E-3</v>
      </c>
      <c r="AL46" s="63">
        <f t="shared" si="11"/>
        <v>1.6402479151459057E-3</v>
      </c>
      <c r="AM46" s="63">
        <f t="shared" si="11"/>
        <v>4.0714100954447347E-3</v>
      </c>
      <c r="AN46" s="63">
        <f t="shared" si="11"/>
        <v>8.0850847269105545E-4</v>
      </c>
      <c r="AO46" s="63">
        <f t="shared" si="11"/>
        <v>2.8941110995340642</v>
      </c>
      <c r="AP46" s="63">
        <f t="shared" si="11"/>
        <v>0.22757433910303235</v>
      </c>
      <c r="AQ46" s="63">
        <f t="shared" si="11"/>
        <v>2.6130568527497652E-3</v>
      </c>
      <c r="AR46" s="63">
        <f t="shared" si="11"/>
        <v>0.21783224040228197</v>
      </c>
      <c r="AS46" s="63">
        <f t="shared" si="11"/>
        <v>3.8746516772265624E-3</v>
      </c>
      <c r="AT46" s="63">
        <f t="shared" si="11"/>
        <v>4.1325439706579599E-2</v>
      </c>
      <c r="AU46" s="63">
        <f t="shared" si="11"/>
        <v>1.6720848568763005E-3</v>
      </c>
      <c r="AV46" s="63">
        <f t="shared" si="11"/>
        <v>3.3884932169021283E-2</v>
      </c>
      <c r="AW46" s="82">
        <f t="shared" si="11"/>
        <v>4.2371595038606926E-3</v>
      </c>
      <c r="AX46" s="63">
        <f t="shared" si="11"/>
        <v>1.2606630814609771E-2</v>
      </c>
      <c r="AY46" s="63">
        <f t="shared" si="11"/>
        <v>1.9766621836899062E-2</v>
      </c>
      <c r="AZ46" s="63">
        <f t="shared" si="11"/>
        <v>1.6809875098478466E-3</v>
      </c>
      <c r="BA46" s="63">
        <f t="shared" si="11"/>
        <v>1.3505064859507493E-3</v>
      </c>
      <c r="BB46" s="63">
        <f t="shared" si="11"/>
        <v>4.5512998778933908E-3</v>
      </c>
      <c r="BC46" s="63">
        <f t="shared" si="11"/>
        <v>5.8116501768239126E-2</v>
      </c>
      <c r="BD46" s="84">
        <f t="shared" si="11"/>
        <v>3.6884324282515686</v>
      </c>
      <c r="BE46" s="65">
        <f t="shared" si="11"/>
        <v>19.384361879056492</v>
      </c>
      <c r="BF46" s="65">
        <f t="shared" si="11"/>
        <v>51.333789675586019</v>
      </c>
      <c r="BG46" s="65"/>
      <c r="BH46" s="65">
        <f t="shared" si="11"/>
        <v>2.615535226689131</v>
      </c>
      <c r="BI46" s="65">
        <f t="shared" si="11"/>
        <v>1.1293591298064469</v>
      </c>
      <c r="BJ46" s="66">
        <f t="shared" si="11"/>
        <v>0.82256252884867764</v>
      </c>
    </row>
    <row r="47" spans="1:62" x14ac:dyDescent="0.2">
      <c r="I47" s="40" t="s">
        <v>3</v>
      </c>
      <c r="J47" s="41" t="s">
        <v>132</v>
      </c>
      <c r="K47" s="68">
        <f>AVERAGE(K25:K36)</f>
        <v>72.166666666666671</v>
      </c>
      <c r="L47" s="50">
        <f t="shared" ref="L47:BJ47" si="12">AVERAGE(L25:L36)</f>
        <v>10.30952380952381</v>
      </c>
      <c r="M47" s="50">
        <f t="shared" si="12"/>
        <v>2.3791208791208791</v>
      </c>
      <c r="N47" s="50">
        <f t="shared" si="12"/>
        <v>23.283333333333335</v>
      </c>
      <c r="O47" s="68">
        <f t="shared" si="12"/>
        <v>270.20000000000005</v>
      </c>
      <c r="P47" s="51">
        <f t="shared" si="12"/>
        <v>1.1408259436393163E-2</v>
      </c>
      <c r="Q47" s="68"/>
      <c r="R47" s="52">
        <f t="shared" si="12"/>
        <v>61.095224999999992</v>
      </c>
      <c r="S47" s="52">
        <f t="shared" si="12"/>
        <v>3.1691666666666667E-2</v>
      </c>
      <c r="T47" s="52">
        <f t="shared" si="12"/>
        <v>9.8083333333333338E-3</v>
      </c>
      <c r="U47" s="52">
        <f t="shared" si="12"/>
        <v>3.3458333333333333E-2</v>
      </c>
      <c r="V47" s="52">
        <f t="shared" si="12"/>
        <v>1.9133333333333336E-2</v>
      </c>
      <c r="W47" s="52">
        <f t="shared" si="12"/>
        <v>1.4066666666666667E-2</v>
      </c>
      <c r="X47" s="52">
        <f t="shared" si="12"/>
        <v>3.4550000000000004E-2</v>
      </c>
      <c r="Y47" s="52">
        <f t="shared" si="12"/>
        <v>1.2333333333333333E-2</v>
      </c>
      <c r="Z47" s="52">
        <f t="shared" si="12"/>
        <v>4.8375000000000001E-2</v>
      </c>
      <c r="AA47" s="52">
        <f t="shared" si="12"/>
        <v>1.4441666666666663E-2</v>
      </c>
      <c r="AB47" s="52">
        <f t="shared" si="12"/>
        <v>2.4916666666666667E-2</v>
      </c>
      <c r="AC47" s="52">
        <f t="shared" si="12"/>
        <v>7.0783333333333323E-2</v>
      </c>
      <c r="AD47" s="52">
        <f t="shared" si="12"/>
        <v>7.324999999999999E-3</v>
      </c>
      <c r="AE47" s="52">
        <f t="shared" si="12"/>
        <v>3.664166666666667E-2</v>
      </c>
      <c r="AF47" s="52">
        <f t="shared" si="12"/>
        <v>9.9666666666666653E-3</v>
      </c>
      <c r="AG47" s="52">
        <f t="shared" si="12"/>
        <v>0.2366166666666667</v>
      </c>
      <c r="AH47" s="52">
        <f t="shared" si="12"/>
        <v>1.2000000000000002E-2</v>
      </c>
      <c r="AI47" s="52">
        <f t="shared" si="12"/>
        <v>0.13237500000000002</v>
      </c>
      <c r="AJ47" s="52">
        <f t="shared" si="12"/>
        <v>1.0725E-2</v>
      </c>
      <c r="AK47" s="52">
        <f t="shared" si="12"/>
        <v>9.4566666666666674E-2</v>
      </c>
      <c r="AL47" s="52">
        <f t="shared" si="12"/>
        <v>2.4241666666666661E-2</v>
      </c>
      <c r="AM47" s="52">
        <f t="shared" si="12"/>
        <v>5.8891666666666669E-2</v>
      </c>
      <c r="AN47" s="52">
        <f t="shared" si="12"/>
        <v>1.1141666666666666E-2</v>
      </c>
      <c r="AO47" s="52">
        <f t="shared" si="12"/>
        <v>47.453683333333338</v>
      </c>
      <c r="AP47" s="52">
        <f t="shared" si="12"/>
        <v>3.0015583333333331</v>
      </c>
      <c r="AQ47" s="52">
        <f t="shared" si="12"/>
        <v>3.4999999999999996E-2</v>
      </c>
      <c r="AR47" s="52">
        <f t="shared" si="12"/>
        <v>2.7931750000000002</v>
      </c>
      <c r="AS47" s="52">
        <f t="shared" si="12"/>
        <v>6.2850000000000003E-2</v>
      </c>
      <c r="AT47" s="52">
        <f t="shared" si="12"/>
        <v>0.46077499999999999</v>
      </c>
      <c r="AU47" s="52">
        <f t="shared" si="12"/>
        <v>1.1816666666666668E-2</v>
      </c>
      <c r="AV47" s="52">
        <f t="shared" si="12"/>
        <v>0.28039166666666671</v>
      </c>
      <c r="AW47" s="80">
        <f t="shared" si="12"/>
        <v>3.6200000000000003E-2</v>
      </c>
      <c r="AX47" s="52">
        <f t="shared" si="12"/>
        <v>0.15460833333333335</v>
      </c>
      <c r="AY47" s="52">
        <f t="shared" si="12"/>
        <v>0.20330000000000001</v>
      </c>
      <c r="AZ47" s="52">
        <f t="shared" si="12"/>
        <v>2.9208333333333336E-2</v>
      </c>
      <c r="BA47" s="52">
        <f t="shared" si="12"/>
        <v>2.1683333333333336E-2</v>
      </c>
      <c r="BB47" s="52">
        <f t="shared" si="12"/>
        <v>4.1574999999999994E-2</v>
      </c>
      <c r="BC47" s="52">
        <f t="shared" si="12"/>
        <v>0.74674999999999991</v>
      </c>
      <c r="BD47" s="85">
        <f t="shared" si="12"/>
        <v>775.67250000000013</v>
      </c>
      <c r="BE47" s="68">
        <f t="shared" si="12"/>
        <v>92.997500000000002</v>
      </c>
      <c r="BF47" s="68">
        <f t="shared" si="12"/>
        <v>123.10499999999999</v>
      </c>
      <c r="BG47" s="68"/>
      <c r="BH47" s="68">
        <f t="shared" si="12"/>
        <v>36.671528741013105</v>
      </c>
      <c r="BI47" s="68">
        <f t="shared" si="12"/>
        <v>49.162500000000001</v>
      </c>
      <c r="BJ47" s="69">
        <f t="shared" si="12"/>
        <v>10.105</v>
      </c>
    </row>
    <row r="48" spans="1:62" x14ac:dyDescent="0.2">
      <c r="I48" s="43" t="s">
        <v>3</v>
      </c>
      <c r="J48" s="44" t="s">
        <v>133</v>
      </c>
      <c r="K48" s="58">
        <f>STDEV(K25:K36)</f>
        <v>4.1523998172652208</v>
      </c>
      <c r="L48" s="54">
        <f t="shared" ref="L48:BJ48" si="13">STDEV(L25:L36)</f>
        <v>0.59319997389503143</v>
      </c>
      <c r="M48" s="54">
        <f t="shared" si="13"/>
        <v>0.13689230166808419</v>
      </c>
      <c r="N48" s="54">
        <f t="shared" si="13"/>
        <v>4.3632417750886292</v>
      </c>
      <c r="O48" s="58">
        <f t="shared" si="13"/>
        <v>54.678149200571781</v>
      </c>
      <c r="P48" s="55">
        <f t="shared" si="13"/>
        <v>1.4001931288584748E-3</v>
      </c>
      <c r="Q48" s="58"/>
      <c r="R48" s="56">
        <f t="shared" si="13"/>
        <v>11.768289341517887</v>
      </c>
      <c r="S48" s="56">
        <f t="shared" si="13"/>
        <v>1.2157934807683358E-2</v>
      </c>
      <c r="T48" s="56">
        <f t="shared" si="13"/>
        <v>4.8344329992505266E-3</v>
      </c>
      <c r="U48" s="56">
        <f t="shared" si="13"/>
        <v>1.6100167042235287E-2</v>
      </c>
      <c r="V48" s="56">
        <f t="shared" si="13"/>
        <v>8.2848529183557514E-3</v>
      </c>
      <c r="W48" s="56">
        <f t="shared" si="13"/>
        <v>7.7012789177965061E-3</v>
      </c>
      <c r="X48" s="56">
        <f t="shared" si="13"/>
        <v>1.1935394269299886E-2</v>
      </c>
      <c r="Y48" s="56">
        <f t="shared" si="13"/>
        <v>4.1125823193382234E-3</v>
      </c>
      <c r="Z48" s="56">
        <f t="shared" si="13"/>
        <v>2.2124323307576684E-2</v>
      </c>
      <c r="AA48" s="56">
        <f t="shared" si="13"/>
        <v>6.3808603485642048E-3</v>
      </c>
      <c r="AB48" s="56">
        <f t="shared" si="13"/>
        <v>1.0438289073784015E-2</v>
      </c>
      <c r="AC48" s="56">
        <f t="shared" si="13"/>
        <v>2.3686775494636967E-2</v>
      </c>
      <c r="AD48" s="56">
        <f t="shared" si="13"/>
        <v>3.8889411973394056E-3</v>
      </c>
      <c r="AE48" s="56">
        <f t="shared" si="13"/>
        <v>1.7653351900795845E-2</v>
      </c>
      <c r="AF48" s="56">
        <f t="shared" si="13"/>
        <v>3.2432680861729452E-3</v>
      </c>
      <c r="AG48" s="56">
        <f t="shared" si="13"/>
        <v>6.1030556181955055E-2</v>
      </c>
      <c r="AH48" s="56">
        <f t="shared" si="13"/>
        <v>5.4110997033874715E-3</v>
      </c>
      <c r="AI48" s="56">
        <f t="shared" si="13"/>
        <v>5.4080749809890714E-2</v>
      </c>
      <c r="AJ48" s="56">
        <f t="shared" si="13"/>
        <v>5.0367964205254674E-3</v>
      </c>
      <c r="AK48" s="56">
        <f t="shared" si="13"/>
        <v>3.3579764830335035E-2</v>
      </c>
      <c r="AL48" s="56">
        <f t="shared" si="13"/>
        <v>5.3070207929656688E-3</v>
      </c>
      <c r="AM48" s="56">
        <f t="shared" si="13"/>
        <v>1.61349681428163E-2</v>
      </c>
      <c r="AN48" s="56">
        <f t="shared" si="13"/>
        <v>2.9376732701960309E-3</v>
      </c>
      <c r="AO48" s="56">
        <f t="shared" si="13"/>
        <v>10.754510655012991</v>
      </c>
      <c r="AP48" s="56">
        <f t="shared" si="13"/>
        <v>0.83642679020867805</v>
      </c>
      <c r="AQ48" s="56">
        <f t="shared" si="13"/>
        <v>1.1365977940566945E-2</v>
      </c>
      <c r="AR48" s="56">
        <f t="shared" si="13"/>
        <v>0.94044310651463958</v>
      </c>
      <c r="AS48" s="56">
        <f t="shared" si="13"/>
        <v>1.8802683560888538E-2</v>
      </c>
      <c r="AT48" s="56">
        <f t="shared" si="13"/>
        <v>0.22448151219684398</v>
      </c>
      <c r="AU48" s="56">
        <f t="shared" si="13"/>
        <v>5.0511624824630631E-3</v>
      </c>
      <c r="AV48" s="56">
        <f t="shared" si="13"/>
        <v>7.5065516333561677E-2</v>
      </c>
      <c r="AW48" s="81">
        <f t="shared" si="13"/>
        <v>1.4991876588218156E-2</v>
      </c>
      <c r="AX48" s="56">
        <f t="shared" si="13"/>
        <v>4.0161366744520435E-2</v>
      </c>
      <c r="AY48" s="56">
        <f t="shared" si="13"/>
        <v>9.9243264026056044E-2</v>
      </c>
      <c r="AZ48" s="56">
        <f t="shared" si="13"/>
        <v>8.8223330591210656E-3</v>
      </c>
      <c r="BA48" s="56">
        <f t="shared" si="13"/>
        <v>3.4902027378814473E-3</v>
      </c>
      <c r="BB48" s="56">
        <f t="shared" si="13"/>
        <v>1.704977339225576E-2</v>
      </c>
      <c r="BC48" s="56">
        <f t="shared" si="13"/>
        <v>4.0370162248868913E-2</v>
      </c>
      <c r="BD48" s="83">
        <f t="shared" si="13"/>
        <v>205.507352402941</v>
      </c>
      <c r="BE48" s="58">
        <f t="shared" si="13"/>
        <v>26.684772655330345</v>
      </c>
      <c r="BF48" s="58">
        <f t="shared" si="13"/>
        <v>61.447917512855263</v>
      </c>
      <c r="BG48" s="58"/>
      <c r="BH48" s="58">
        <f t="shared" si="13"/>
        <v>9.6555457262863005</v>
      </c>
      <c r="BI48" s="58">
        <f t="shared" si="13"/>
        <v>17.75125042543949</v>
      </c>
      <c r="BJ48" s="59">
        <f t="shared" si="13"/>
        <v>3.490066857048252</v>
      </c>
    </row>
    <row r="49" spans="1:62" x14ac:dyDescent="0.2">
      <c r="I49" s="43" t="s">
        <v>3</v>
      </c>
      <c r="J49" s="44" t="s">
        <v>134</v>
      </c>
      <c r="K49" s="44">
        <f>COUNTA(K25:K36)</f>
        <v>12</v>
      </c>
      <c r="L49" s="44">
        <f t="shared" ref="L49:BJ49" si="14">COUNTA(L25:L36)</f>
        <v>12</v>
      </c>
      <c r="M49" s="44">
        <f t="shared" si="14"/>
        <v>12</v>
      </c>
      <c r="N49" s="44">
        <f t="shared" si="14"/>
        <v>12</v>
      </c>
      <c r="O49" s="44">
        <f t="shared" si="14"/>
        <v>11</v>
      </c>
      <c r="P49" s="44">
        <f t="shared" si="14"/>
        <v>11</v>
      </c>
      <c r="Q49" s="44"/>
      <c r="R49" s="44">
        <f t="shared" si="14"/>
        <v>12</v>
      </c>
      <c r="S49" s="44">
        <f t="shared" si="14"/>
        <v>12</v>
      </c>
      <c r="T49" s="44">
        <f t="shared" si="14"/>
        <v>12</v>
      </c>
      <c r="U49" s="44">
        <f t="shared" si="14"/>
        <v>12</v>
      </c>
      <c r="V49" s="44">
        <f t="shared" si="14"/>
        <v>12</v>
      </c>
      <c r="W49" s="44">
        <f t="shared" si="14"/>
        <v>12</v>
      </c>
      <c r="X49" s="44">
        <f t="shared" si="14"/>
        <v>12</v>
      </c>
      <c r="Y49" s="44">
        <f t="shared" si="14"/>
        <v>12</v>
      </c>
      <c r="Z49" s="44">
        <f t="shared" si="14"/>
        <v>12</v>
      </c>
      <c r="AA49" s="44">
        <f t="shared" si="14"/>
        <v>12</v>
      </c>
      <c r="AB49" s="44">
        <f t="shared" si="14"/>
        <v>12</v>
      </c>
      <c r="AC49" s="44">
        <f t="shared" si="14"/>
        <v>12</v>
      </c>
      <c r="AD49" s="44">
        <f t="shared" si="14"/>
        <v>12</v>
      </c>
      <c r="AE49" s="44">
        <f t="shared" si="14"/>
        <v>12</v>
      </c>
      <c r="AF49" s="44">
        <f t="shared" si="14"/>
        <v>12</v>
      </c>
      <c r="AG49" s="44">
        <f t="shared" si="14"/>
        <v>12</v>
      </c>
      <c r="AH49" s="44">
        <f t="shared" si="14"/>
        <v>12</v>
      </c>
      <c r="AI49" s="44">
        <f t="shared" si="14"/>
        <v>12</v>
      </c>
      <c r="AJ49" s="44">
        <f t="shared" si="14"/>
        <v>12</v>
      </c>
      <c r="AK49" s="44">
        <f t="shared" si="14"/>
        <v>12</v>
      </c>
      <c r="AL49" s="44">
        <f t="shared" si="14"/>
        <v>12</v>
      </c>
      <c r="AM49" s="44">
        <f t="shared" si="14"/>
        <v>12</v>
      </c>
      <c r="AN49" s="44">
        <f t="shared" si="14"/>
        <v>12</v>
      </c>
      <c r="AO49" s="44">
        <f t="shared" si="14"/>
        <v>12</v>
      </c>
      <c r="AP49" s="44">
        <f t="shared" si="14"/>
        <v>12</v>
      </c>
      <c r="AQ49" s="44">
        <f t="shared" si="14"/>
        <v>12</v>
      </c>
      <c r="AR49" s="44">
        <f t="shared" si="14"/>
        <v>12</v>
      </c>
      <c r="AS49" s="44">
        <f t="shared" si="14"/>
        <v>12</v>
      </c>
      <c r="AT49" s="44">
        <f t="shared" si="14"/>
        <v>12</v>
      </c>
      <c r="AU49" s="44">
        <f t="shared" si="14"/>
        <v>12</v>
      </c>
      <c r="AV49" s="44">
        <f t="shared" si="14"/>
        <v>12</v>
      </c>
      <c r="AW49" s="78">
        <f t="shared" si="14"/>
        <v>12</v>
      </c>
      <c r="AX49" s="44">
        <f t="shared" si="14"/>
        <v>12</v>
      </c>
      <c r="AY49" s="44">
        <f t="shared" si="14"/>
        <v>12</v>
      </c>
      <c r="AZ49" s="44">
        <f t="shared" si="14"/>
        <v>12</v>
      </c>
      <c r="BA49" s="44">
        <f t="shared" si="14"/>
        <v>12</v>
      </c>
      <c r="BB49" s="44">
        <f t="shared" si="14"/>
        <v>12</v>
      </c>
      <c r="BC49" s="44">
        <f t="shared" si="14"/>
        <v>4</v>
      </c>
      <c r="BD49" s="78">
        <f t="shared" si="14"/>
        <v>4</v>
      </c>
      <c r="BE49" s="44">
        <f t="shared" si="14"/>
        <v>4</v>
      </c>
      <c r="BF49" s="44">
        <f t="shared" si="14"/>
        <v>4</v>
      </c>
      <c r="BG49" s="44"/>
      <c r="BH49" s="44">
        <f t="shared" si="14"/>
        <v>4</v>
      </c>
      <c r="BI49" s="44">
        <f t="shared" si="14"/>
        <v>4</v>
      </c>
      <c r="BJ49" s="45">
        <f t="shared" si="14"/>
        <v>4</v>
      </c>
    </row>
    <row r="50" spans="1:62" ht="13.5" thickBot="1" x14ac:dyDescent="0.25">
      <c r="I50" s="46" t="s">
        <v>3</v>
      </c>
      <c r="J50" s="47" t="s">
        <v>135</v>
      </c>
      <c r="K50" s="61">
        <f>K48/SQRT(K49)</f>
        <v>1.1986945761405141</v>
      </c>
      <c r="L50" s="61">
        <f t="shared" ref="L50:BJ50" si="15">L48/SQRT(L49)</f>
        <v>0.17124208230578769</v>
      </c>
      <c r="M50" s="61">
        <f t="shared" si="15"/>
        <v>3.9517403609027932E-2</v>
      </c>
      <c r="N50" s="61">
        <f t="shared" si="15"/>
        <v>1.2595594066934204</v>
      </c>
      <c r="O50" s="65">
        <f t="shared" si="15"/>
        <v>16.486082284487971</v>
      </c>
      <c r="P50" s="62">
        <f t="shared" si="15"/>
        <v>4.221741129506646E-4</v>
      </c>
      <c r="Q50" s="61"/>
      <c r="R50" s="63">
        <f t="shared" si="15"/>
        <v>3.3972125096133783</v>
      </c>
      <c r="S50" s="63">
        <f t="shared" si="15"/>
        <v>3.509693467002954E-3</v>
      </c>
      <c r="T50" s="63">
        <f t="shared" si="15"/>
        <v>1.3955805967482509E-3</v>
      </c>
      <c r="U50" s="63">
        <f t="shared" si="15"/>
        <v>4.6477178879162423E-3</v>
      </c>
      <c r="V50" s="63">
        <f t="shared" si="15"/>
        <v>2.3916310313045748E-3</v>
      </c>
      <c r="W50" s="63">
        <f t="shared" si="15"/>
        <v>2.2231677281471015E-3</v>
      </c>
      <c r="X50" s="63">
        <f t="shared" si="15"/>
        <v>3.4454515471323034E-3</v>
      </c>
      <c r="Y50" s="63">
        <f t="shared" si="15"/>
        <v>1.1872002545672096E-3</v>
      </c>
      <c r="Z50" s="63">
        <f t="shared" si="15"/>
        <v>6.3867420086338557E-3</v>
      </c>
      <c r="AA50" s="63">
        <f t="shared" si="15"/>
        <v>1.8419957199524765E-3</v>
      </c>
      <c r="AB50" s="63">
        <f t="shared" si="15"/>
        <v>3.0132745033141653E-3</v>
      </c>
      <c r="AC50" s="63">
        <f t="shared" si="15"/>
        <v>6.8377831040314424E-3</v>
      </c>
      <c r="AD50" s="63">
        <f t="shared" si="15"/>
        <v>1.1226406235732658E-3</v>
      </c>
      <c r="AE50" s="63">
        <f t="shared" si="15"/>
        <v>5.0960837360118369E-3</v>
      </c>
      <c r="AF50" s="63">
        <f t="shared" si="15"/>
        <v>9.3625085130303622E-4</v>
      </c>
      <c r="AG50" s="63">
        <f t="shared" si="15"/>
        <v>1.7618004020222167E-2</v>
      </c>
      <c r="AH50" s="63">
        <f t="shared" si="15"/>
        <v>1.5620499351813304E-3</v>
      </c>
      <c r="AI50" s="63">
        <f t="shared" si="15"/>
        <v>1.5611767730358604E-2</v>
      </c>
      <c r="AJ50" s="63">
        <f t="shared" si="15"/>
        <v>1.4539978846218611E-3</v>
      </c>
      <c r="AK50" s="63">
        <f t="shared" si="15"/>
        <v>9.693643132059131E-3</v>
      </c>
      <c r="AL50" s="63">
        <f t="shared" si="15"/>
        <v>1.5320049417068351E-3</v>
      </c>
      <c r="AM50" s="63">
        <f t="shared" si="15"/>
        <v>4.6577641003105134E-3</v>
      </c>
      <c r="AN50" s="63">
        <f t="shared" si="15"/>
        <v>8.4803322666942335E-4</v>
      </c>
      <c r="AO50" s="63">
        <f t="shared" si="15"/>
        <v>3.1045598108372245</v>
      </c>
      <c r="AP50" s="63">
        <f t="shared" si="15"/>
        <v>0.24145561624219747</v>
      </c>
      <c r="AQ50" s="63">
        <f t="shared" si="15"/>
        <v>3.2810752117948369E-3</v>
      </c>
      <c r="AR50" s="63">
        <f t="shared" si="15"/>
        <v>0.27148254035187752</v>
      </c>
      <c r="AS50" s="63">
        <f t="shared" si="15"/>
        <v>5.4278672076831748E-3</v>
      </c>
      <c r="AT50" s="63">
        <f t="shared" si="15"/>
        <v>6.4802230747471073E-2</v>
      </c>
      <c r="AU50" s="63">
        <f t="shared" si="15"/>
        <v>1.4581450094852939E-3</v>
      </c>
      <c r="AV50" s="63">
        <f t="shared" si="15"/>
        <v>2.1669548031020044E-2</v>
      </c>
      <c r="AW50" s="82">
        <f t="shared" si="15"/>
        <v>4.3277819919327002E-3</v>
      </c>
      <c r="AX50" s="63">
        <f t="shared" si="15"/>
        <v>1.1593587950486079E-2</v>
      </c>
      <c r="AY50" s="63">
        <f t="shared" si="15"/>
        <v>2.8649062600350283E-2</v>
      </c>
      <c r="AZ50" s="63">
        <f t="shared" si="15"/>
        <v>2.5467881832820409E-3</v>
      </c>
      <c r="BA50" s="63">
        <f t="shared" si="15"/>
        <v>1.0075347451211113E-3</v>
      </c>
      <c r="BB50" s="63">
        <f t="shared" si="15"/>
        <v>4.9218456288204915E-3</v>
      </c>
      <c r="BC50" s="63">
        <f t="shared" si="15"/>
        <v>2.0185081124434456E-2</v>
      </c>
      <c r="BD50" s="84">
        <f t="shared" si="15"/>
        <v>102.7536762014705</v>
      </c>
      <c r="BE50" s="65">
        <f t="shared" si="15"/>
        <v>13.342386327665173</v>
      </c>
      <c r="BF50" s="65">
        <f t="shared" si="15"/>
        <v>30.723958756427631</v>
      </c>
      <c r="BG50" s="65"/>
      <c r="BH50" s="65">
        <f t="shared" si="15"/>
        <v>4.8277728631431502</v>
      </c>
      <c r="BI50" s="65">
        <f t="shared" si="15"/>
        <v>8.8756252127197452</v>
      </c>
      <c r="BJ50" s="66">
        <f t="shared" si="15"/>
        <v>1.745033428524126</v>
      </c>
    </row>
    <row r="52" spans="1:62" ht="13.5" thickBot="1" x14ac:dyDescent="0.25">
      <c r="A52" s="71" t="s">
        <v>137</v>
      </c>
      <c r="Q52" s="71" t="s">
        <v>138</v>
      </c>
    </row>
    <row r="53" spans="1:62" x14ac:dyDescent="0.2">
      <c r="A53" s="40" t="s">
        <v>109</v>
      </c>
      <c r="B53" s="41" t="s">
        <v>110</v>
      </c>
      <c r="C53" s="41" t="s">
        <v>111</v>
      </c>
      <c r="D53" s="72" t="s">
        <v>112</v>
      </c>
      <c r="E53" s="72" t="s">
        <v>112</v>
      </c>
      <c r="F53" s="41" t="s">
        <v>112</v>
      </c>
      <c r="G53" s="41" t="s">
        <v>52</v>
      </c>
      <c r="H53" s="41" t="s">
        <v>63</v>
      </c>
      <c r="I53" s="42"/>
      <c r="M53" s="40" t="s">
        <v>52</v>
      </c>
      <c r="N53" s="41" t="s">
        <v>63</v>
      </c>
      <c r="O53" s="42"/>
      <c r="Q53" s="40" t="s">
        <v>109</v>
      </c>
      <c r="R53" s="41" t="s">
        <v>110</v>
      </c>
      <c r="S53" s="41" t="s">
        <v>111</v>
      </c>
      <c r="T53" s="72" t="s">
        <v>0</v>
      </c>
      <c r="U53" s="72" t="s">
        <v>8</v>
      </c>
      <c r="V53" s="72" t="s">
        <v>103</v>
      </c>
      <c r="W53" s="41" t="s">
        <v>104</v>
      </c>
      <c r="X53" s="41" t="s">
        <v>62</v>
      </c>
      <c r="Y53" s="42"/>
      <c r="AC53" s="40" t="s">
        <v>62</v>
      </c>
      <c r="AD53" s="42"/>
      <c r="AE53" s="44"/>
    </row>
    <row r="54" spans="1:62" ht="13.5" thickBot="1" x14ac:dyDescent="0.25">
      <c r="A54" s="43"/>
      <c r="B54" s="44"/>
      <c r="C54" s="44"/>
      <c r="D54" s="73" t="s">
        <v>0</v>
      </c>
      <c r="E54" s="73" t="s">
        <v>8</v>
      </c>
      <c r="F54" s="44" t="s">
        <v>103</v>
      </c>
      <c r="G54" s="44" t="s">
        <v>126</v>
      </c>
      <c r="H54" s="44" t="s">
        <v>59</v>
      </c>
      <c r="I54" s="45"/>
      <c r="M54" s="43" t="s">
        <v>126</v>
      </c>
      <c r="N54" s="44" t="s">
        <v>59</v>
      </c>
      <c r="O54" s="45"/>
      <c r="Q54" s="43"/>
      <c r="R54" s="44"/>
      <c r="S54" s="44"/>
      <c r="T54" s="73" t="s">
        <v>112</v>
      </c>
      <c r="U54" s="73" t="s">
        <v>112</v>
      </c>
      <c r="V54" s="73" t="s">
        <v>112</v>
      </c>
      <c r="W54" s="44" t="s">
        <v>112</v>
      </c>
      <c r="X54" s="44" t="s">
        <v>59</v>
      </c>
      <c r="Y54" s="45"/>
      <c r="AC54" s="43" t="s">
        <v>59</v>
      </c>
      <c r="AD54" s="45"/>
      <c r="AE54" s="44"/>
    </row>
    <row r="55" spans="1:62" ht="13.5" thickBot="1" x14ac:dyDescent="0.25">
      <c r="A55" s="46"/>
      <c r="B55" s="47"/>
      <c r="C55" s="47"/>
      <c r="D55" s="74" t="s">
        <v>19</v>
      </c>
      <c r="E55" s="74" t="s">
        <v>20</v>
      </c>
      <c r="F55" s="47" t="s">
        <v>20</v>
      </c>
      <c r="G55" s="47" t="s">
        <v>127</v>
      </c>
      <c r="H55" s="47" t="s">
        <v>129</v>
      </c>
      <c r="I55" s="48"/>
      <c r="K55" s="70" t="s">
        <v>103</v>
      </c>
      <c r="M55" s="46" t="s">
        <v>127</v>
      </c>
      <c r="N55" s="47" t="s">
        <v>129</v>
      </c>
      <c r="O55" s="48"/>
      <c r="Q55" s="46"/>
      <c r="R55" s="47"/>
      <c r="S55" s="47"/>
      <c r="T55" s="74" t="s">
        <v>19</v>
      </c>
      <c r="U55" s="74" t="s">
        <v>20</v>
      </c>
      <c r="V55" s="74" t="s">
        <v>20</v>
      </c>
      <c r="W55" s="47" t="s">
        <v>21</v>
      </c>
      <c r="X55" s="47" t="s">
        <v>129</v>
      </c>
      <c r="Y55" s="48"/>
      <c r="AA55" s="70" t="s">
        <v>104</v>
      </c>
      <c r="AC55" s="46" t="s">
        <v>129</v>
      </c>
      <c r="AD55" s="48"/>
      <c r="AE55" s="44"/>
    </row>
    <row r="56" spans="1:62" x14ac:dyDescent="0.2">
      <c r="A56" s="40" t="s">
        <v>70</v>
      </c>
      <c r="B56" s="41">
        <v>63</v>
      </c>
      <c r="C56" s="41" t="s">
        <v>68</v>
      </c>
      <c r="D56" s="72" t="s">
        <v>1</v>
      </c>
      <c r="E56" s="72" t="s">
        <v>3</v>
      </c>
      <c r="F56" s="41" t="s">
        <v>3</v>
      </c>
      <c r="G56" s="67">
        <v>0.40810000000000002</v>
      </c>
      <c r="H56" s="68">
        <v>381.08000000000004</v>
      </c>
      <c r="I56" s="42"/>
      <c r="K56" s="40" t="s">
        <v>3</v>
      </c>
      <c r="L56" s="41" t="s">
        <v>132</v>
      </c>
      <c r="M56" s="52">
        <f>AVERAGE(G56:G61)</f>
        <v>0.41520000000000007</v>
      </c>
      <c r="N56" s="68">
        <f>AVERAGE(H56:H61)</f>
        <v>206.4308</v>
      </c>
      <c r="O56" s="42"/>
      <c r="Q56" s="40" t="s">
        <v>91</v>
      </c>
      <c r="R56" s="41">
        <v>62</v>
      </c>
      <c r="S56" s="41" t="s">
        <v>68</v>
      </c>
      <c r="T56" s="72" t="s">
        <v>3</v>
      </c>
      <c r="U56" s="72" t="s">
        <v>2</v>
      </c>
      <c r="V56" s="72" t="s">
        <v>1</v>
      </c>
      <c r="W56" s="41" t="s">
        <v>1</v>
      </c>
      <c r="X56" s="126"/>
      <c r="Y56" s="42"/>
      <c r="AA56" s="40" t="s">
        <v>1</v>
      </c>
      <c r="AB56" s="41" t="s">
        <v>132</v>
      </c>
      <c r="AC56" s="68">
        <f>AVERAGE(X56:X65)</f>
        <v>460.62743529411756</v>
      </c>
      <c r="AD56" s="69"/>
      <c r="AE56" s="44"/>
    </row>
    <row r="57" spans="1:62" x14ac:dyDescent="0.2">
      <c r="A57" s="43" t="s">
        <v>92</v>
      </c>
      <c r="B57" s="44">
        <v>64</v>
      </c>
      <c r="C57" s="44" t="s">
        <v>68</v>
      </c>
      <c r="D57" s="73" t="s">
        <v>3</v>
      </c>
      <c r="E57" s="73" t="s">
        <v>1</v>
      </c>
      <c r="F57" s="44" t="s">
        <v>3</v>
      </c>
      <c r="G57" s="57">
        <v>0.3291</v>
      </c>
      <c r="H57" s="58"/>
      <c r="I57" s="45"/>
      <c r="K57" s="43" t="s">
        <v>3</v>
      </c>
      <c r="L57" s="44" t="s">
        <v>133</v>
      </c>
      <c r="M57" s="56">
        <f>STDEV(G56:G61)</f>
        <v>8.2103373864902601E-2</v>
      </c>
      <c r="N57" s="58">
        <f>STDEV(H56:H61)</f>
        <v>152.27422704423753</v>
      </c>
      <c r="O57" s="45"/>
      <c r="Q57" s="43" t="s">
        <v>70</v>
      </c>
      <c r="R57" s="44">
        <v>63</v>
      </c>
      <c r="S57" s="44" t="s">
        <v>68</v>
      </c>
      <c r="T57" s="73" t="s">
        <v>1</v>
      </c>
      <c r="U57" s="73" t="s">
        <v>3</v>
      </c>
      <c r="V57" s="73" t="s">
        <v>3</v>
      </c>
      <c r="W57" s="44" t="s">
        <v>1</v>
      </c>
      <c r="X57" s="54">
        <v>414.93</v>
      </c>
      <c r="Y57" s="45"/>
      <c r="AA57" s="43" t="s">
        <v>1</v>
      </c>
      <c r="AB57" s="44" t="s">
        <v>133</v>
      </c>
      <c r="AC57" s="58">
        <f>STDEV(X56:X65)</f>
        <v>56.431623812239231</v>
      </c>
      <c r="AD57" s="59"/>
      <c r="AE57" s="44"/>
    </row>
    <row r="58" spans="1:62" x14ac:dyDescent="0.2">
      <c r="A58" s="43" t="s">
        <v>96</v>
      </c>
      <c r="B58" s="44">
        <v>65</v>
      </c>
      <c r="C58" s="44" t="s">
        <v>75</v>
      </c>
      <c r="D58" s="73" t="s">
        <v>3</v>
      </c>
      <c r="E58" s="73" t="s">
        <v>3</v>
      </c>
      <c r="F58" s="44" t="s">
        <v>3</v>
      </c>
      <c r="G58" s="57">
        <v>0.36420000000000002</v>
      </c>
      <c r="H58" s="58">
        <v>101.47999999999999</v>
      </c>
      <c r="I58" s="45"/>
      <c r="K58" s="43" t="s">
        <v>3</v>
      </c>
      <c r="L58" s="44" t="s">
        <v>134</v>
      </c>
      <c r="M58" s="44">
        <f>COUNTA(G56:G61)</f>
        <v>6</v>
      </c>
      <c r="N58" s="58">
        <f>COUNTA(H56:H61)</f>
        <v>3</v>
      </c>
      <c r="O58" s="45"/>
      <c r="Q58" s="43" t="s">
        <v>74</v>
      </c>
      <c r="R58" s="44">
        <v>68</v>
      </c>
      <c r="S58" s="44" t="s">
        <v>75</v>
      </c>
      <c r="T58" s="73" t="s">
        <v>1</v>
      </c>
      <c r="U58" s="73" t="s">
        <v>3</v>
      </c>
      <c r="V58" s="73" t="s">
        <v>3</v>
      </c>
      <c r="W58" s="44" t="s">
        <v>1</v>
      </c>
      <c r="X58" s="54">
        <v>443.24759999999998</v>
      </c>
      <c r="Y58" s="45"/>
      <c r="AA58" s="43" t="s">
        <v>1</v>
      </c>
      <c r="AB58" s="44" t="s">
        <v>134</v>
      </c>
      <c r="AC58" s="58">
        <f>COUNTA(X56:X65)</f>
        <v>3</v>
      </c>
      <c r="AD58" s="59"/>
      <c r="AE58" s="44"/>
    </row>
    <row r="59" spans="1:62" ht="13.5" thickBot="1" x14ac:dyDescent="0.25">
      <c r="A59" s="43" t="s">
        <v>74</v>
      </c>
      <c r="B59" s="44">
        <v>68</v>
      </c>
      <c r="C59" s="44" t="s">
        <v>75</v>
      </c>
      <c r="D59" s="73" t="s">
        <v>1</v>
      </c>
      <c r="E59" s="73" t="s">
        <v>3</v>
      </c>
      <c r="F59" s="44" t="s">
        <v>3</v>
      </c>
      <c r="G59" s="57">
        <v>0.56200000000000006</v>
      </c>
      <c r="H59" s="58">
        <v>136.73239999999998</v>
      </c>
      <c r="I59" s="45"/>
      <c r="K59" s="46" t="s">
        <v>3</v>
      </c>
      <c r="L59" s="47" t="s">
        <v>135</v>
      </c>
      <c r="M59" s="63">
        <f>M57/SQRT(M58)</f>
        <v>3.3518562021661896E-2</v>
      </c>
      <c r="N59" s="65">
        <f>N57/SQRT(N58)</f>
        <v>87.915565974632742</v>
      </c>
      <c r="O59" s="48"/>
      <c r="Q59" s="43" t="s">
        <v>80</v>
      </c>
      <c r="R59" s="44">
        <v>73</v>
      </c>
      <c r="S59" s="44" t="s">
        <v>68</v>
      </c>
      <c r="T59" s="73" t="s">
        <v>2</v>
      </c>
      <c r="U59" s="73" t="s">
        <v>1</v>
      </c>
      <c r="V59" s="73" t="s">
        <v>2</v>
      </c>
      <c r="W59" s="44" t="s">
        <v>1</v>
      </c>
      <c r="X59" s="114"/>
      <c r="Y59" s="45"/>
      <c r="AA59" s="46" t="s">
        <v>1</v>
      </c>
      <c r="AB59" s="47" t="s">
        <v>135</v>
      </c>
      <c r="AC59" s="65">
        <f>AC57/SQRT(AC58)</f>
        <v>32.580813198804016</v>
      </c>
      <c r="AD59" s="66"/>
      <c r="AE59" s="44"/>
    </row>
    <row r="60" spans="1:62" x14ac:dyDescent="0.2">
      <c r="A60" s="43" t="s">
        <v>81</v>
      </c>
      <c r="B60" s="44">
        <v>74</v>
      </c>
      <c r="C60" s="44" t="s">
        <v>68</v>
      </c>
      <c r="D60" s="73" t="s">
        <v>2</v>
      </c>
      <c r="E60" s="73" t="s">
        <v>2</v>
      </c>
      <c r="F60" s="44" t="s">
        <v>3</v>
      </c>
      <c r="G60" s="57">
        <v>0.44619999999999999</v>
      </c>
      <c r="H60" s="58"/>
      <c r="I60" s="45"/>
      <c r="K60" s="40" t="s">
        <v>2</v>
      </c>
      <c r="L60" s="41" t="s">
        <v>132</v>
      </c>
      <c r="M60" s="52">
        <f>AVERAGE(G62:G78)</f>
        <v>0.27934705882352939</v>
      </c>
      <c r="N60" s="68">
        <f>AVERAGE(H62:H78)</f>
        <v>123.46894728800611</v>
      </c>
      <c r="O60" s="42"/>
      <c r="Q60" s="43" t="s">
        <v>81</v>
      </c>
      <c r="R60" s="44">
        <v>74</v>
      </c>
      <c r="S60" s="44" t="s">
        <v>68</v>
      </c>
      <c r="T60" s="73" t="s">
        <v>2</v>
      </c>
      <c r="U60" s="73" t="s">
        <v>2</v>
      </c>
      <c r="V60" s="73" t="s">
        <v>3</v>
      </c>
      <c r="W60" s="44" t="s">
        <v>1</v>
      </c>
      <c r="X60" s="114"/>
      <c r="Y60" s="45"/>
      <c r="AA60" s="40" t="s">
        <v>2</v>
      </c>
      <c r="AB60" s="41" t="s">
        <v>132</v>
      </c>
      <c r="AC60" s="68">
        <f>AVERAGE(X66:X79)</f>
        <v>111.29333333333334</v>
      </c>
      <c r="AD60" s="69"/>
      <c r="AE60" s="44"/>
    </row>
    <row r="61" spans="1:62" ht="13.5" thickBot="1" x14ac:dyDescent="0.25">
      <c r="A61" s="46" t="s">
        <v>89</v>
      </c>
      <c r="B61" s="47">
        <v>105</v>
      </c>
      <c r="C61" s="47" t="s">
        <v>75</v>
      </c>
      <c r="D61" s="74" t="s">
        <v>2</v>
      </c>
      <c r="E61" s="74" t="s">
        <v>2</v>
      </c>
      <c r="F61" s="47" t="s">
        <v>3</v>
      </c>
      <c r="G61" s="64">
        <v>0.38159999999999999</v>
      </c>
      <c r="H61" s="65"/>
      <c r="I61" s="48"/>
      <c r="K61" s="43" t="s">
        <v>2</v>
      </c>
      <c r="L61" s="44" t="s">
        <v>133</v>
      </c>
      <c r="M61" s="56">
        <f>STDEV(G62:G78)</f>
        <v>8.584976789170036E-2</v>
      </c>
      <c r="N61" s="58">
        <f>STDEV(H62:H78)</f>
        <v>70.893244142498986</v>
      </c>
      <c r="O61" s="45"/>
      <c r="Q61" s="43" t="s">
        <v>88</v>
      </c>
      <c r="R61" s="44">
        <v>77</v>
      </c>
      <c r="S61" s="44" t="s">
        <v>75</v>
      </c>
      <c r="T61" s="73" t="s">
        <v>2</v>
      </c>
      <c r="U61" s="73" t="s">
        <v>2</v>
      </c>
      <c r="V61" s="73" t="s">
        <v>2</v>
      </c>
      <c r="W61" s="44" t="s">
        <v>1</v>
      </c>
      <c r="X61" s="114"/>
      <c r="Y61" s="45"/>
      <c r="AA61" s="43" t="s">
        <v>2</v>
      </c>
      <c r="AB61" s="44" t="s">
        <v>133</v>
      </c>
      <c r="AC61" s="58">
        <f>STDEV(X66:X79)</f>
        <v>16.057148978985524</v>
      </c>
      <c r="AD61" s="59"/>
      <c r="AE61" s="44"/>
    </row>
    <row r="62" spans="1:62" x14ac:dyDescent="0.2">
      <c r="A62" s="40" t="s">
        <v>85</v>
      </c>
      <c r="B62" s="41">
        <v>66</v>
      </c>
      <c r="C62" s="41" t="s">
        <v>75</v>
      </c>
      <c r="D62" s="72" t="s">
        <v>2</v>
      </c>
      <c r="E62" s="72" t="s">
        <v>3</v>
      </c>
      <c r="F62" s="41" t="s">
        <v>2</v>
      </c>
      <c r="G62" s="67">
        <v>0.23549999999999999</v>
      </c>
      <c r="H62" s="68">
        <v>45.541454545454549</v>
      </c>
      <c r="I62" s="42"/>
      <c r="K62" s="43" t="s">
        <v>2</v>
      </c>
      <c r="L62" s="44" t="s">
        <v>134</v>
      </c>
      <c r="M62" s="44">
        <f>COUNTA(G62:G78)</f>
        <v>17</v>
      </c>
      <c r="N62" s="58">
        <f>COUNTA(H62:H78)</f>
        <v>7</v>
      </c>
      <c r="O62" s="45"/>
      <c r="Q62" s="43" t="s">
        <v>77</v>
      </c>
      <c r="R62" s="44">
        <v>103</v>
      </c>
      <c r="S62" s="44" t="s">
        <v>75</v>
      </c>
      <c r="T62" s="73" t="s">
        <v>1</v>
      </c>
      <c r="U62" s="73" t="s">
        <v>3</v>
      </c>
      <c r="V62" s="73" t="s">
        <v>2</v>
      </c>
      <c r="W62" s="44" t="s">
        <v>1</v>
      </c>
      <c r="X62" s="54">
        <v>523.70470588235287</v>
      </c>
      <c r="Y62" s="45"/>
      <c r="AA62" s="43" t="s">
        <v>2</v>
      </c>
      <c r="AB62" s="44" t="s">
        <v>134</v>
      </c>
      <c r="AC62" s="58">
        <f>COUNTA(X66:X79)</f>
        <v>3</v>
      </c>
      <c r="AD62" s="59"/>
      <c r="AE62" s="44"/>
    </row>
    <row r="63" spans="1:62" ht="13.5" thickBot="1" x14ac:dyDescent="0.25">
      <c r="A63" s="43" t="s">
        <v>86</v>
      </c>
      <c r="B63" s="44">
        <v>67</v>
      </c>
      <c r="C63" s="44" t="s">
        <v>75</v>
      </c>
      <c r="D63" s="73" t="s">
        <v>2</v>
      </c>
      <c r="E63" s="73" t="s">
        <v>1</v>
      </c>
      <c r="F63" s="44" t="s">
        <v>2</v>
      </c>
      <c r="G63" s="57">
        <v>0.35149999999999998</v>
      </c>
      <c r="H63" s="58"/>
      <c r="I63" s="45"/>
      <c r="K63" s="46" t="s">
        <v>2</v>
      </c>
      <c r="L63" s="47" t="s">
        <v>135</v>
      </c>
      <c r="M63" s="63">
        <f>M61/SQRT(M62)</f>
        <v>2.0821627114837656E-2</v>
      </c>
      <c r="N63" s="65">
        <f>N61/SQRT(N62)</f>
        <v>26.795127662234112</v>
      </c>
      <c r="O63" s="48"/>
      <c r="Q63" s="43" t="s">
        <v>100</v>
      </c>
      <c r="R63" s="44">
        <v>106</v>
      </c>
      <c r="S63" s="44" t="s">
        <v>75</v>
      </c>
      <c r="T63" s="73" t="s">
        <v>3</v>
      </c>
      <c r="U63" s="73" t="s">
        <v>3</v>
      </c>
      <c r="V63" s="73" t="s">
        <v>1</v>
      </c>
      <c r="W63" s="44" t="s">
        <v>1</v>
      </c>
      <c r="X63" s="114"/>
      <c r="Y63" s="45"/>
      <c r="AA63" s="46" t="s">
        <v>2</v>
      </c>
      <c r="AB63" s="47" t="s">
        <v>135</v>
      </c>
      <c r="AC63" s="65">
        <f>AC61/SQRT(AC62)</f>
        <v>9.2705992854352175</v>
      </c>
      <c r="AD63" s="66"/>
      <c r="AE63" s="44"/>
    </row>
    <row r="64" spans="1:62" x14ac:dyDescent="0.2">
      <c r="A64" s="43" t="s">
        <v>97</v>
      </c>
      <c r="B64" s="44">
        <v>69</v>
      </c>
      <c r="C64" s="44" t="s">
        <v>75</v>
      </c>
      <c r="D64" s="73" t="s">
        <v>3</v>
      </c>
      <c r="E64" s="73" t="s">
        <v>1</v>
      </c>
      <c r="F64" s="44" t="s">
        <v>2</v>
      </c>
      <c r="G64" s="57">
        <v>0.34620000000000001</v>
      </c>
      <c r="H64" s="58"/>
      <c r="I64" s="45"/>
      <c r="K64" s="40" t="s">
        <v>1</v>
      </c>
      <c r="L64" s="44" t="s">
        <v>132</v>
      </c>
      <c r="M64" s="56">
        <f>AVERAGE(G79:G85)</f>
        <v>0.22532857142857146</v>
      </c>
      <c r="N64" s="56"/>
      <c r="O64" s="45"/>
      <c r="Q64" s="43" t="s">
        <v>101</v>
      </c>
      <c r="R64" s="44">
        <v>107</v>
      </c>
      <c r="S64" s="44" t="s">
        <v>75</v>
      </c>
      <c r="T64" s="73" t="s">
        <v>3</v>
      </c>
      <c r="U64" s="73" t="s">
        <v>2</v>
      </c>
      <c r="V64" s="73" t="s">
        <v>2</v>
      </c>
      <c r="W64" s="44" t="s">
        <v>1</v>
      </c>
      <c r="X64" s="114"/>
      <c r="Y64" s="45"/>
      <c r="AA64" s="43" t="s">
        <v>3</v>
      </c>
      <c r="AB64" s="44" t="s">
        <v>132</v>
      </c>
      <c r="AC64" s="68">
        <f>AVERAGE(X80:X85)</f>
        <v>70.652545454545447</v>
      </c>
      <c r="AD64" s="75"/>
      <c r="AE64" s="44"/>
    </row>
    <row r="65" spans="1:31" ht="13.5" thickBot="1" x14ac:dyDescent="0.25">
      <c r="A65" s="43" t="s">
        <v>79</v>
      </c>
      <c r="B65" s="44">
        <v>70</v>
      </c>
      <c r="C65" s="44" t="s">
        <v>68</v>
      </c>
      <c r="D65" s="73" t="s">
        <v>2</v>
      </c>
      <c r="E65" s="73" t="s">
        <v>3</v>
      </c>
      <c r="F65" s="44" t="s">
        <v>2</v>
      </c>
      <c r="G65" s="57">
        <v>0.19209999999999999</v>
      </c>
      <c r="H65" s="58">
        <v>223.35</v>
      </c>
      <c r="I65" s="45"/>
      <c r="K65" s="43" t="s">
        <v>1</v>
      </c>
      <c r="L65" s="44" t="s">
        <v>133</v>
      </c>
      <c r="M65" s="56">
        <f>STDEV(G79:G85)</f>
        <v>6.7407608726950979E-2</v>
      </c>
      <c r="N65" s="56"/>
      <c r="O65" s="45"/>
      <c r="Q65" s="46" t="s">
        <v>90</v>
      </c>
      <c r="R65" s="47">
        <v>109</v>
      </c>
      <c r="S65" s="47" t="s">
        <v>75</v>
      </c>
      <c r="T65" s="74" t="s">
        <v>2</v>
      </c>
      <c r="U65" s="74" t="s">
        <v>1</v>
      </c>
      <c r="V65" s="74" t="s">
        <v>2</v>
      </c>
      <c r="W65" s="47" t="s">
        <v>1</v>
      </c>
      <c r="X65" s="127"/>
      <c r="Y65" s="48"/>
      <c r="AA65" s="43" t="s">
        <v>3</v>
      </c>
      <c r="AB65" s="44" t="s">
        <v>133</v>
      </c>
      <c r="AC65" s="58">
        <f>STDEV(X80:X85)</f>
        <v>20.57717936855877</v>
      </c>
      <c r="AD65" s="75"/>
      <c r="AE65" s="44"/>
    </row>
    <row r="66" spans="1:31" x14ac:dyDescent="0.2">
      <c r="A66" s="43" t="s">
        <v>93</v>
      </c>
      <c r="B66" s="44">
        <v>71</v>
      </c>
      <c r="C66" s="44" t="s">
        <v>68</v>
      </c>
      <c r="D66" s="73" t="s">
        <v>3</v>
      </c>
      <c r="E66" s="73" t="s">
        <v>3</v>
      </c>
      <c r="F66" s="44" t="s">
        <v>2</v>
      </c>
      <c r="G66" s="57">
        <v>0.31669999999999998</v>
      </c>
      <c r="H66" s="58">
        <v>156.03</v>
      </c>
      <c r="I66" s="45"/>
      <c r="K66" s="43" t="s">
        <v>1</v>
      </c>
      <c r="L66" s="44" t="s">
        <v>134</v>
      </c>
      <c r="M66" s="44">
        <f>COUNTA(G79:G85)</f>
        <v>7</v>
      </c>
      <c r="N66" s="44"/>
      <c r="O66" s="45"/>
      <c r="Q66" s="40" t="s">
        <v>67</v>
      </c>
      <c r="R66" s="41">
        <v>61</v>
      </c>
      <c r="S66" s="41" t="s">
        <v>68</v>
      </c>
      <c r="T66" s="72" t="s">
        <v>1</v>
      </c>
      <c r="U66" s="72" t="s">
        <v>2</v>
      </c>
      <c r="V66" s="72" t="s">
        <v>1</v>
      </c>
      <c r="W66" s="41" t="s">
        <v>2</v>
      </c>
      <c r="X66" s="126"/>
      <c r="Y66" s="42"/>
      <c r="AA66" s="43" t="s">
        <v>3</v>
      </c>
      <c r="AB66" s="44" t="s">
        <v>134</v>
      </c>
      <c r="AC66" s="58">
        <f>COUNTA(X80:X85)</f>
        <v>4</v>
      </c>
      <c r="AD66" s="45"/>
      <c r="AE66" s="44"/>
    </row>
    <row r="67" spans="1:31" ht="13.5" thickBot="1" x14ac:dyDescent="0.25">
      <c r="A67" s="43" t="s">
        <v>80</v>
      </c>
      <c r="B67" s="44">
        <v>73</v>
      </c>
      <c r="C67" s="44" t="s">
        <v>68</v>
      </c>
      <c r="D67" s="73" t="s">
        <v>2</v>
      </c>
      <c r="E67" s="73" t="s">
        <v>1</v>
      </c>
      <c r="F67" s="44" t="s">
        <v>2</v>
      </c>
      <c r="G67" s="57">
        <v>0.4723</v>
      </c>
      <c r="H67" s="58"/>
      <c r="I67" s="45"/>
      <c r="K67" s="46" t="s">
        <v>1</v>
      </c>
      <c r="L67" s="47" t="s">
        <v>135</v>
      </c>
      <c r="M67" s="63">
        <f>M65/SQRT(M66)</f>
        <v>2.547768130929421E-2</v>
      </c>
      <c r="N67" s="64"/>
      <c r="O67" s="48"/>
      <c r="Q67" s="43" t="s">
        <v>92</v>
      </c>
      <c r="R67" s="44">
        <v>64</v>
      </c>
      <c r="S67" s="44" t="s">
        <v>68</v>
      </c>
      <c r="T67" s="73" t="s">
        <v>3</v>
      </c>
      <c r="U67" s="73" t="s">
        <v>1</v>
      </c>
      <c r="V67" s="73" t="s">
        <v>3</v>
      </c>
      <c r="W67" s="44" t="s">
        <v>2</v>
      </c>
      <c r="X67" s="114"/>
      <c r="Y67" s="45"/>
      <c r="AA67" s="46" t="s">
        <v>3</v>
      </c>
      <c r="AB67" s="47" t="s">
        <v>135</v>
      </c>
      <c r="AC67" s="65">
        <f>AC65/SQRT(AC66)</f>
        <v>10.288589684279385</v>
      </c>
      <c r="AD67" s="76"/>
      <c r="AE67" s="44"/>
    </row>
    <row r="68" spans="1:31" x14ac:dyDescent="0.2">
      <c r="A68" s="43" t="s">
        <v>88</v>
      </c>
      <c r="B68" s="44">
        <v>77</v>
      </c>
      <c r="C68" s="44" t="s">
        <v>75</v>
      </c>
      <c r="D68" s="73" t="s">
        <v>2</v>
      </c>
      <c r="E68" s="73" t="s">
        <v>2</v>
      </c>
      <c r="F68" s="44" t="s">
        <v>2</v>
      </c>
      <c r="G68" s="57">
        <v>0.31869999999999998</v>
      </c>
      <c r="H68" s="58"/>
      <c r="I68" s="45"/>
      <c r="Q68" s="43" t="s">
        <v>96</v>
      </c>
      <c r="R68" s="44">
        <v>65</v>
      </c>
      <c r="S68" s="44" t="s">
        <v>75</v>
      </c>
      <c r="T68" s="73" t="s">
        <v>3</v>
      </c>
      <c r="U68" s="73" t="s">
        <v>3</v>
      </c>
      <c r="V68" s="73" t="s">
        <v>3</v>
      </c>
      <c r="W68" s="44" t="s">
        <v>2</v>
      </c>
      <c r="X68" s="54">
        <v>95.39</v>
      </c>
      <c r="Y68" s="45"/>
    </row>
    <row r="69" spans="1:31" x14ac:dyDescent="0.2">
      <c r="A69" s="43" t="s">
        <v>98</v>
      </c>
      <c r="B69" s="44">
        <v>78</v>
      </c>
      <c r="C69" s="44" t="s">
        <v>75</v>
      </c>
      <c r="D69" s="73" t="s">
        <v>3</v>
      </c>
      <c r="E69" s="73" t="s">
        <v>3</v>
      </c>
      <c r="F69" s="44" t="s">
        <v>2</v>
      </c>
      <c r="G69" s="57">
        <v>0.33789999999999998</v>
      </c>
      <c r="H69" s="58">
        <v>47.769999999999996</v>
      </c>
      <c r="I69" s="45"/>
      <c r="Q69" s="43" t="s">
        <v>86</v>
      </c>
      <c r="R69" s="44">
        <v>67</v>
      </c>
      <c r="S69" s="44" t="s">
        <v>75</v>
      </c>
      <c r="T69" s="73" t="s">
        <v>2</v>
      </c>
      <c r="U69" s="73" t="s">
        <v>1</v>
      </c>
      <c r="V69" s="73" t="s">
        <v>2</v>
      </c>
      <c r="W69" s="44" t="s">
        <v>2</v>
      </c>
      <c r="X69" s="114"/>
      <c r="Y69" s="45"/>
    </row>
    <row r="70" spans="1:31" x14ac:dyDescent="0.2">
      <c r="A70" s="43" t="s">
        <v>73</v>
      </c>
      <c r="B70" s="44">
        <v>99</v>
      </c>
      <c r="C70" s="44" t="s">
        <v>68</v>
      </c>
      <c r="D70" s="73" t="s">
        <v>1</v>
      </c>
      <c r="E70" s="73" t="s">
        <v>2</v>
      </c>
      <c r="F70" s="44" t="s">
        <v>2</v>
      </c>
      <c r="G70" s="57">
        <v>0.19209999999999999</v>
      </c>
      <c r="H70" s="58"/>
      <c r="I70" s="45"/>
      <c r="Q70" s="43" t="s">
        <v>97</v>
      </c>
      <c r="R70" s="44">
        <v>69</v>
      </c>
      <c r="S70" s="44" t="s">
        <v>75</v>
      </c>
      <c r="T70" s="73" t="s">
        <v>3</v>
      </c>
      <c r="U70" s="73" t="s">
        <v>1</v>
      </c>
      <c r="V70" s="73" t="s">
        <v>2</v>
      </c>
      <c r="W70" s="44" t="s">
        <v>2</v>
      </c>
      <c r="X70" s="114"/>
      <c r="Y70" s="45"/>
    </row>
    <row r="71" spans="1:31" x14ac:dyDescent="0.2">
      <c r="A71" s="43" t="s">
        <v>82</v>
      </c>
      <c r="B71" s="44">
        <v>100</v>
      </c>
      <c r="C71" s="44" t="s">
        <v>68</v>
      </c>
      <c r="D71" s="73" t="s">
        <v>2</v>
      </c>
      <c r="E71" s="73" t="s">
        <v>2</v>
      </c>
      <c r="F71" s="44" t="s">
        <v>2</v>
      </c>
      <c r="G71" s="57">
        <v>0.10390000000000001</v>
      </c>
      <c r="H71" s="58"/>
      <c r="I71" s="45"/>
      <c r="Q71" s="43" t="s">
        <v>79</v>
      </c>
      <c r="R71" s="44">
        <v>70</v>
      </c>
      <c r="S71" s="44" t="s">
        <v>68</v>
      </c>
      <c r="T71" s="73" t="s">
        <v>2</v>
      </c>
      <c r="U71" s="73" t="s">
        <v>3</v>
      </c>
      <c r="V71" s="73" t="s">
        <v>2</v>
      </c>
      <c r="W71" s="44" t="s">
        <v>2</v>
      </c>
      <c r="X71" s="54">
        <v>110.99</v>
      </c>
      <c r="Y71" s="45"/>
    </row>
    <row r="72" spans="1:31" x14ac:dyDescent="0.2">
      <c r="A72" s="43" t="s">
        <v>95</v>
      </c>
      <c r="B72" s="44">
        <v>101</v>
      </c>
      <c r="C72" s="44" t="s">
        <v>68</v>
      </c>
      <c r="D72" s="73" t="s">
        <v>3</v>
      </c>
      <c r="E72" s="73" t="s">
        <v>3</v>
      </c>
      <c r="F72" s="44" t="s">
        <v>2</v>
      </c>
      <c r="G72" s="57">
        <v>0.25140000000000001</v>
      </c>
      <c r="H72" s="58">
        <v>187.14</v>
      </c>
      <c r="I72" s="45"/>
      <c r="Q72" s="43" t="s">
        <v>93</v>
      </c>
      <c r="R72" s="44">
        <v>71</v>
      </c>
      <c r="S72" s="44" t="s">
        <v>68</v>
      </c>
      <c r="T72" s="73" t="s">
        <v>3</v>
      </c>
      <c r="U72" s="73" t="s">
        <v>3</v>
      </c>
      <c r="V72" s="73" t="s">
        <v>2</v>
      </c>
      <c r="W72" s="44" t="s">
        <v>2</v>
      </c>
      <c r="X72" s="114">
        <v>127.5</v>
      </c>
      <c r="Y72" s="45"/>
    </row>
    <row r="73" spans="1:31" x14ac:dyDescent="0.2">
      <c r="A73" s="43" t="s">
        <v>83</v>
      </c>
      <c r="B73" s="44">
        <v>102</v>
      </c>
      <c r="C73" s="44" t="s">
        <v>68</v>
      </c>
      <c r="D73" s="73" t="s">
        <v>2</v>
      </c>
      <c r="E73" s="73" t="s">
        <v>3</v>
      </c>
      <c r="F73" s="44" t="s">
        <v>2</v>
      </c>
      <c r="G73" s="57">
        <v>0.22750000000000001</v>
      </c>
      <c r="H73" s="58">
        <v>136.57</v>
      </c>
      <c r="I73" s="45"/>
      <c r="Q73" s="43" t="s">
        <v>94</v>
      </c>
      <c r="R73" s="44">
        <v>72</v>
      </c>
      <c r="S73" s="44" t="s">
        <v>68</v>
      </c>
      <c r="T73" s="73" t="s">
        <v>3</v>
      </c>
      <c r="U73" s="73" t="s">
        <v>2</v>
      </c>
      <c r="V73" s="73" t="s">
        <v>1</v>
      </c>
      <c r="W73" s="44" t="s">
        <v>2</v>
      </c>
      <c r="X73" s="114"/>
      <c r="Y73" s="45"/>
    </row>
    <row r="74" spans="1:31" x14ac:dyDescent="0.2">
      <c r="A74" s="43" t="s">
        <v>77</v>
      </c>
      <c r="B74" s="44">
        <v>103</v>
      </c>
      <c r="C74" s="44" t="s">
        <v>75</v>
      </c>
      <c r="D74" s="73" t="s">
        <v>1</v>
      </c>
      <c r="E74" s="73" t="s">
        <v>3</v>
      </c>
      <c r="F74" s="44" t="s">
        <v>2</v>
      </c>
      <c r="G74" s="57">
        <v>0.30759999999999998</v>
      </c>
      <c r="H74" s="58">
        <v>67.88117647058823</v>
      </c>
      <c r="I74" s="45"/>
      <c r="Q74" s="43" t="s">
        <v>76</v>
      </c>
      <c r="R74" s="44">
        <v>75</v>
      </c>
      <c r="S74" s="44" t="s">
        <v>75</v>
      </c>
      <c r="T74" s="73" t="s">
        <v>1</v>
      </c>
      <c r="U74" s="73" t="s">
        <v>2</v>
      </c>
      <c r="V74" s="73" t="s">
        <v>1</v>
      </c>
      <c r="W74" s="44" t="s">
        <v>2</v>
      </c>
      <c r="X74" s="114"/>
      <c r="Y74" s="45"/>
    </row>
    <row r="75" spans="1:31" x14ac:dyDescent="0.2">
      <c r="A75" s="43" t="s">
        <v>101</v>
      </c>
      <c r="B75" s="44">
        <v>107</v>
      </c>
      <c r="C75" s="44" t="s">
        <v>75</v>
      </c>
      <c r="D75" s="73" t="s">
        <v>3</v>
      </c>
      <c r="E75" s="73" t="s">
        <v>2</v>
      </c>
      <c r="F75" s="44" t="s">
        <v>2</v>
      </c>
      <c r="G75" s="57">
        <v>0.34310000000000002</v>
      </c>
      <c r="H75" s="44"/>
      <c r="I75" s="45"/>
      <c r="Q75" s="43" t="s">
        <v>87</v>
      </c>
      <c r="R75" s="44">
        <v>76</v>
      </c>
      <c r="S75" s="44" t="s">
        <v>75</v>
      </c>
      <c r="T75" s="73" t="s">
        <v>2</v>
      </c>
      <c r="U75" s="73" t="s">
        <v>1</v>
      </c>
      <c r="V75" s="73" t="s">
        <v>1</v>
      </c>
      <c r="W75" s="44" t="s">
        <v>2</v>
      </c>
      <c r="X75" s="114"/>
      <c r="Y75" s="45"/>
    </row>
    <row r="76" spans="1:31" x14ac:dyDescent="0.2">
      <c r="A76" s="43" t="s">
        <v>102</v>
      </c>
      <c r="B76" s="44">
        <v>108</v>
      </c>
      <c r="C76" s="44" t="s">
        <v>75</v>
      </c>
      <c r="D76" s="73" t="s">
        <v>3</v>
      </c>
      <c r="E76" s="73" t="s">
        <v>2</v>
      </c>
      <c r="F76" s="44" t="s">
        <v>2</v>
      </c>
      <c r="G76" s="57">
        <v>0.21779999999999999</v>
      </c>
      <c r="H76" s="44"/>
      <c r="I76" s="45"/>
      <c r="Q76" s="43" t="s">
        <v>73</v>
      </c>
      <c r="R76" s="44">
        <v>99</v>
      </c>
      <c r="S76" s="44" t="s">
        <v>68</v>
      </c>
      <c r="T76" s="73" t="s">
        <v>1</v>
      </c>
      <c r="U76" s="73" t="s">
        <v>2</v>
      </c>
      <c r="V76" s="73" t="s">
        <v>2</v>
      </c>
      <c r="W76" s="44" t="s">
        <v>2</v>
      </c>
      <c r="X76" s="114"/>
      <c r="Y76" s="45"/>
    </row>
    <row r="77" spans="1:31" x14ac:dyDescent="0.2">
      <c r="A77" s="43" t="s">
        <v>90</v>
      </c>
      <c r="B77" s="44">
        <v>109</v>
      </c>
      <c r="C77" s="44" t="s">
        <v>75</v>
      </c>
      <c r="D77" s="73" t="s">
        <v>2</v>
      </c>
      <c r="E77" s="73" t="s">
        <v>1</v>
      </c>
      <c r="F77" s="44" t="s">
        <v>2</v>
      </c>
      <c r="G77" s="57">
        <v>0.22090000000000001</v>
      </c>
      <c r="H77" s="44"/>
      <c r="I77" s="45"/>
      <c r="Q77" s="43" t="s">
        <v>82</v>
      </c>
      <c r="R77" s="44">
        <v>100</v>
      </c>
      <c r="S77" s="44" t="s">
        <v>68</v>
      </c>
      <c r="T77" s="73" t="s">
        <v>2</v>
      </c>
      <c r="U77" s="73" t="s">
        <v>2</v>
      </c>
      <c r="V77" s="73" t="s">
        <v>2</v>
      </c>
      <c r="W77" s="44" t="s">
        <v>2</v>
      </c>
      <c r="X77" s="114"/>
      <c r="Y77" s="45"/>
    </row>
    <row r="78" spans="1:31" ht="13.5" thickBot="1" x14ac:dyDescent="0.25">
      <c r="A78" s="46" t="s">
        <v>78</v>
      </c>
      <c r="B78" s="47">
        <v>110</v>
      </c>
      <c r="C78" s="47" t="s">
        <v>75</v>
      </c>
      <c r="D78" s="74" t="s">
        <v>1</v>
      </c>
      <c r="E78" s="74" t="s">
        <v>2</v>
      </c>
      <c r="F78" s="47" t="s">
        <v>2</v>
      </c>
      <c r="G78" s="64">
        <v>0.31369999999999998</v>
      </c>
      <c r="H78" s="47"/>
      <c r="I78" s="48"/>
      <c r="Q78" s="43" t="s">
        <v>102</v>
      </c>
      <c r="R78" s="44">
        <v>108</v>
      </c>
      <c r="S78" s="44" t="s">
        <v>75</v>
      </c>
      <c r="T78" s="73" t="s">
        <v>3</v>
      </c>
      <c r="U78" s="73" t="s">
        <v>2</v>
      </c>
      <c r="V78" s="73" t="s">
        <v>2</v>
      </c>
      <c r="W78" s="44" t="s">
        <v>2</v>
      </c>
      <c r="X78" s="114"/>
      <c r="Y78" s="45"/>
    </row>
    <row r="79" spans="1:31" ht="13.5" thickBot="1" x14ac:dyDescent="0.25">
      <c r="A79" s="40" t="s">
        <v>67</v>
      </c>
      <c r="B79" s="41">
        <v>61</v>
      </c>
      <c r="C79" s="41" t="s">
        <v>68</v>
      </c>
      <c r="D79" s="72" t="s">
        <v>1</v>
      </c>
      <c r="E79" s="72" t="s">
        <v>2</v>
      </c>
      <c r="F79" s="41" t="s">
        <v>1</v>
      </c>
      <c r="G79" s="67">
        <v>0.16500000000000001</v>
      </c>
      <c r="H79" s="41"/>
      <c r="I79" s="42"/>
      <c r="Q79" s="46" t="s">
        <v>78</v>
      </c>
      <c r="R79" s="47">
        <v>110</v>
      </c>
      <c r="S79" s="47" t="s">
        <v>75</v>
      </c>
      <c r="T79" s="74" t="s">
        <v>1</v>
      </c>
      <c r="U79" s="74" t="s">
        <v>2</v>
      </c>
      <c r="V79" s="74" t="s">
        <v>2</v>
      </c>
      <c r="W79" s="47" t="s">
        <v>2</v>
      </c>
      <c r="X79" s="127"/>
      <c r="Y79" s="48"/>
    </row>
    <row r="80" spans="1:31" x14ac:dyDescent="0.2">
      <c r="A80" s="43" t="s">
        <v>91</v>
      </c>
      <c r="B80" s="44">
        <v>62</v>
      </c>
      <c r="C80" s="44" t="s">
        <v>68</v>
      </c>
      <c r="D80" s="73" t="s">
        <v>3</v>
      </c>
      <c r="E80" s="73" t="s">
        <v>2</v>
      </c>
      <c r="F80" s="44" t="s">
        <v>1</v>
      </c>
      <c r="G80" s="57">
        <v>0.13950000000000001</v>
      </c>
      <c r="H80" s="44"/>
      <c r="I80" s="45"/>
      <c r="Q80" s="40" t="s">
        <v>85</v>
      </c>
      <c r="R80" s="41">
        <v>66</v>
      </c>
      <c r="S80" s="41" t="s">
        <v>75</v>
      </c>
      <c r="T80" s="72" t="s">
        <v>2</v>
      </c>
      <c r="U80" s="72" t="s">
        <v>3</v>
      </c>
      <c r="V80" s="72" t="s">
        <v>2</v>
      </c>
      <c r="W80" s="41" t="s">
        <v>3</v>
      </c>
      <c r="X80" s="50">
        <v>44.960181818181816</v>
      </c>
      <c r="Y80" s="42"/>
    </row>
    <row r="81" spans="1:25" x14ac:dyDescent="0.2">
      <c r="A81" s="43" t="s">
        <v>94</v>
      </c>
      <c r="B81" s="44">
        <v>72</v>
      </c>
      <c r="C81" s="44" t="s">
        <v>68</v>
      </c>
      <c r="D81" s="73" t="s">
        <v>3</v>
      </c>
      <c r="E81" s="73" t="s">
        <v>2</v>
      </c>
      <c r="F81" s="44" t="s">
        <v>1</v>
      </c>
      <c r="G81" s="57">
        <v>0.15970000000000001</v>
      </c>
      <c r="H81" s="44"/>
      <c r="I81" s="45"/>
      <c r="Q81" s="43" t="s">
        <v>98</v>
      </c>
      <c r="R81" s="44">
        <v>78</v>
      </c>
      <c r="S81" s="44" t="s">
        <v>75</v>
      </c>
      <c r="T81" s="73" t="s">
        <v>3</v>
      </c>
      <c r="U81" s="73" t="s">
        <v>3</v>
      </c>
      <c r="V81" s="73" t="s">
        <v>2</v>
      </c>
      <c r="W81" s="44" t="s">
        <v>3</v>
      </c>
      <c r="X81" s="54">
        <v>63.16</v>
      </c>
      <c r="Y81" s="45"/>
    </row>
    <row r="82" spans="1:25" x14ac:dyDescent="0.2">
      <c r="A82" s="43" t="s">
        <v>76</v>
      </c>
      <c r="B82" s="44">
        <v>75</v>
      </c>
      <c r="C82" s="44" t="s">
        <v>75</v>
      </c>
      <c r="D82" s="73" t="s">
        <v>1</v>
      </c>
      <c r="E82" s="73" t="s">
        <v>2</v>
      </c>
      <c r="F82" s="44" t="s">
        <v>1</v>
      </c>
      <c r="G82" s="57">
        <v>0.26679999999999998</v>
      </c>
      <c r="H82" s="44"/>
      <c r="I82" s="45"/>
      <c r="Q82" s="43" t="s">
        <v>95</v>
      </c>
      <c r="R82" s="44">
        <v>101</v>
      </c>
      <c r="S82" s="44" t="s">
        <v>68</v>
      </c>
      <c r="T82" s="73" t="s">
        <v>3</v>
      </c>
      <c r="U82" s="73" t="s">
        <v>3</v>
      </c>
      <c r="V82" s="73" t="s">
        <v>2</v>
      </c>
      <c r="W82" s="44" t="s">
        <v>3</v>
      </c>
      <c r="X82" s="54">
        <v>85.94</v>
      </c>
      <c r="Y82" s="45"/>
    </row>
    <row r="83" spans="1:25" x14ac:dyDescent="0.2">
      <c r="A83" s="43" t="s">
        <v>87</v>
      </c>
      <c r="B83" s="44">
        <v>76</v>
      </c>
      <c r="C83" s="44" t="s">
        <v>75</v>
      </c>
      <c r="D83" s="73" t="s">
        <v>2</v>
      </c>
      <c r="E83" s="73" t="s">
        <v>1</v>
      </c>
      <c r="F83" s="44" t="s">
        <v>1</v>
      </c>
      <c r="G83" s="57">
        <v>0.28720000000000001</v>
      </c>
      <c r="H83" s="44"/>
      <c r="I83" s="45"/>
      <c r="Q83" s="43" t="s">
        <v>83</v>
      </c>
      <c r="R83" s="44">
        <v>102</v>
      </c>
      <c r="S83" s="44" t="s">
        <v>68</v>
      </c>
      <c r="T83" s="73" t="s">
        <v>2</v>
      </c>
      <c r="U83" s="73" t="s">
        <v>3</v>
      </c>
      <c r="V83" s="73" t="s">
        <v>2</v>
      </c>
      <c r="W83" s="44" t="s">
        <v>3</v>
      </c>
      <c r="X83" s="54">
        <v>88.55</v>
      </c>
      <c r="Y83" s="45"/>
    </row>
    <row r="84" spans="1:25" x14ac:dyDescent="0.2">
      <c r="A84" s="43" t="s">
        <v>99</v>
      </c>
      <c r="B84" s="44">
        <v>104</v>
      </c>
      <c r="C84" s="44" t="s">
        <v>75</v>
      </c>
      <c r="D84" s="73" t="s">
        <v>3</v>
      </c>
      <c r="E84" s="73" t="s">
        <v>2</v>
      </c>
      <c r="F84" s="44" t="s">
        <v>1</v>
      </c>
      <c r="G84" s="57">
        <v>0.26340000000000002</v>
      </c>
      <c r="H84" s="44"/>
      <c r="I84" s="45"/>
      <c r="Q84" s="43" t="s">
        <v>99</v>
      </c>
      <c r="R84" s="44">
        <v>104</v>
      </c>
      <c r="S84" s="44" t="s">
        <v>75</v>
      </c>
      <c r="T84" s="73" t="s">
        <v>3</v>
      </c>
      <c r="U84" s="73" t="s">
        <v>2</v>
      </c>
      <c r="V84" s="73" t="s">
        <v>1</v>
      </c>
      <c r="W84" s="44" t="s">
        <v>3</v>
      </c>
      <c r="X84" s="114"/>
      <c r="Y84" s="45"/>
    </row>
    <row r="85" spans="1:25" ht="13.5" thickBot="1" x14ac:dyDescent="0.25">
      <c r="A85" s="46" t="s">
        <v>100</v>
      </c>
      <c r="B85" s="47">
        <v>106</v>
      </c>
      <c r="C85" s="47" t="s">
        <v>75</v>
      </c>
      <c r="D85" s="74" t="s">
        <v>3</v>
      </c>
      <c r="E85" s="74" t="s">
        <v>3</v>
      </c>
      <c r="F85" s="47" t="s">
        <v>1</v>
      </c>
      <c r="G85" s="64">
        <v>0.29570000000000002</v>
      </c>
      <c r="H85" s="47"/>
      <c r="I85" s="48"/>
      <c r="Q85" s="46" t="s">
        <v>89</v>
      </c>
      <c r="R85" s="47">
        <v>105</v>
      </c>
      <c r="S85" s="47" t="s">
        <v>75</v>
      </c>
      <c r="T85" s="74" t="s">
        <v>2</v>
      </c>
      <c r="U85" s="74" t="s">
        <v>2</v>
      </c>
      <c r="V85" s="74" t="s">
        <v>3</v>
      </c>
      <c r="W85" s="47" t="s">
        <v>3</v>
      </c>
      <c r="X85" s="127"/>
      <c r="Y85" s="4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93"/>
  <sheetViews>
    <sheetView zoomScale="60" zoomScaleNormal="60" workbookViewId="0">
      <pane xSplit="8" ySplit="6" topLeftCell="BF52" activePane="bottomRight" state="frozen"/>
      <selection pane="topRight" activeCell="I1" sqref="I1"/>
      <selection pane="bottomLeft" activeCell="A7" sqref="A7"/>
      <selection pane="bottomRight" activeCell="A2" sqref="A2"/>
    </sheetView>
  </sheetViews>
  <sheetFormatPr defaultRowHeight="15" x14ac:dyDescent="0.25"/>
  <cols>
    <col min="4" max="5" width="10.7109375" bestFit="1" customWidth="1"/>
    <col min="6" max="6" width="16.85546875" bestFit="1" customWidth="1"/>
    <col min="7" max="7" width="13.140625" bestFit="1" customWidth="1"/>
    <col min="8" max="8" width="10.7109375" customWidth="1"/>
    <col min="9" max="9" width="13" bestFit="1" customWidth="1"/>
    <col min="10" max="10" width="10.7109375" bestFit="1" customWidth="1"/>
    <col min="11" max="11" width="11" bestFit="1" customWidth="1"/>
    <col min="12" max="12" width="12.42578125" bestFit="1" customWidth="1"/>
    <col min="19" max="19" width="11.5703125" bestFit="1" customWidth="1"/>
    <col min="20" max="20" width="23.140625" bestFit="1" customWidth="1"/>
    <col min="21" max="21" width="13.85546875" bestFit="1" customWidth="1"/>
    <col min="22" max="23" width="18.28515625" bestFit="1" customWidth="1"/>
    <col min="24" max="25" width="17.5703125" bestFit="1" customWidth="1"/>
    <col min="42" max="42" width="9.140625" style="88"/>
    <col min="63" max="65" width="17.5703125" bestFit="1" customWidth="1"/>
    <col min="66" max="66" width="18.7109375" customWidth="1"/>
    <col min="67" max="67" width="21.28515625" bestFit="1" customWidth="1"/>
    <col min="68" max="70" width="14.7109375" bestFit="1" customWidth="1"/>
  </cols>
  <sheetData>
    <row r="1" spans="1:70" x14ac:dyDescent="0.25">
      <c r="A1" s="39" t="s">
        <v>192</v>
      </c>
    </row>
    <row r="3" spans="1:70" ht="15.75" thickBot="1" x14ac:dyDescent="0.3">
      <c r="A3" s="71" t="s">
        <v>136</v>
      </c>
    </row>
    <row r="4" spans="1:70" x14ac:dyDescent="0.25">
      <c r="A4" s="1" t="s">
        <v>109</v>
      </c>
      <c r="B4" s="2" t="s">
        <v>110</v>
      </c>
      <c r="C4" s="2" t="s">
        <v>111</v>
      </c>
      <c r="D4" s="2" t="s">
        <v>0</v>
      </c>
      <c r="E4" s="2" t="s">
        <v>4</v>
      </c>
      <c r="F4" s="2" t="s">
        <v>0</v>
      </c>
      <c r="G4" s="2" t="s">
        <v>4</v>
      </c>
      <c r="H4" s="2" t="s">
        <v>8</v>
      </c>
      <c r="I4" s="2" t="s">
        <v>180</v>
      </c>
      <c r="J4" s="2" t="s">
        <v>113</v>
      </c>
      <c r="K4" s="2" t="s">
        <v>108</v>
      </c>
      <c r="L4" s="2" t="s">
        <v>113</v>
      </c>
      <c r="M4" s="2" t="s">
        <v>114</v>
      </c>
      <c r="N4" s="2" t="s">
        <v>114</v>
      </c>
      <c r="O4" s="2" t="s">
        <v>114</v>
      </c>
      <c r="P4" s="2" t="s">
        <v>106</v>
      </c>
      <c r="Q4" s="2" t="s">
        <v>107</v>
      </c>
      <c r="R4" s="2" t="s">
        <v>107</v>
      </c>
      <c r="S4" s="2" t="s">
        <v>139</v>
      </c>
      <c r="T4" s="2" t="s">
        <v>131</v>
      </c>
      <c r="U4" s="2" t="s">
        <v>181</v>
      </c>
      <c r="V4" s="2" t="s">
        <v>184</v>
      </c>
      <c r="W4" s="2" t="s">
        <v>62</v>
      </c>
      <c r="X4" s="2" t="s">
        <v>65</v>
      </c>
      <c r="Y4" s="2" t="s">
        <v>66</v>
      </c>
      <c r="Z4" s="2" t="s">
        <v>22</v>
      </c>
      <c r="AA4" s="2" t="s">
        <v>45</v>
      </c>
      <c r="AB4" s="2" t="s">
        <v>46</v>
      </c>
      <c r="AC4" s="2" t="s">
        <v>48</v>
      </c>
      <c r="AD4" s="2" t="s">
        <v>51</v>
      </c>
      <c r="AE4" s="2" t="s">
        <v>52</v>
      </c>
      <c r="AF4" s="2" t="s">
        <v>50</v>
      </c>
      <c r="AG4" s="2" t="s">
        <v>55</v>
      </c>
      <c r="AH4" s="2" t="s">
        <v>54</v>
      </c>
      <c r="AI4" s="2" t="s">
        <v>57</v>
      </c>
      <c r="AJ4" s="2" t="s">
        <v>58</v>
      </c>
      <c r="AK4" s="2" t="s">
        <v>47</v>
      </c>
      <c r="AL4" s="2" t="s">
        <v>24</v>
      </c>
      <c r="AM4" s="2" t="s">
        <v>23</v>
      </c>
      <c r="AN4" s="2" t="s">
        <v>25</v>
      </c>
      <c r="AO4" s="2" t="s">
        <v>49</v>
      </c>
      <c r="AP4" s="90" t="s">
        <v>53</v>
      </c>
      <c r="AQ4" s="2" t="s">
        <v>26</v>
      </c>
      <c r="AR4" s="2" t="s">
        <v>28</v>
      </c>
      <c r="AS4" s="2" t="s">
        <v>56</v>
      </c>
      <c r="AT4" s="2" t="s">
        <v>27</v>
      </c>
      <c r="AU4" s="2" t="s">
        <v>29</v>
      </c>
      <c r="AV4" s="2" t="s">
        <v>32</v>
      </c>
      <c r="AW4" s="2" t="s">
        <v>30</v>
      </c>
      <c r="AX4" s="2" t="s">
        <v>33</v>
      </c>
      <c r="AY4" s="2" t="s">
        <v>31</v>
      </c>
      <c r="AZ4" s="2" t="s">
        <v>34</v>
      </c>
      <c r="BA4" s="2" t="s">
        <v>35</v>
      </c>
      <c r="BB4" s="2" t="s">
        <v>37</v>
      </c>
      <c r="BC4" s="2" t="s">
        <v>36</v>
      </c>
      <c r="BD4" s="2" t="s">
        <v>38</v>
      </c>
      <c r="BE4" s="2" t="s">
        <v>41</v>
      </c>
      <c r="BF4" s="2" t="s">
        <v>39</v>
      </c>
      <c r="BG4" s="2" t="s">
        <v>43</v>
      </c>
      <c r="BH4" s="2" t="s">
        <v>42</v>
      </c>
      <c r="BI4" s="2" t="s">
        <v>40</v>
      </c>
      <c r="BJ4" s="2" t="s">
        <v>44</v>
      </c>
      <c r="BK4" s="2" t="s">
        <v>140</v>
      </c>
      <c r="BL4" s="2" t="s">
        <v>22</v>
      </c>
      <c r="BM4" s="2" t="s">
        <v>45</v>
      </c>
      <c r="BN4" s="2" t="s">
        <v>186</v>
      </c>
      <c r="BO4" s="2" t="s">
        <v>187</v>
      </c>
      <c r="BP4" s="2" t="s">
        <v>140</v>
      </c>
      <c r="BQ4" s="2" t="s">
        <v>140</v>
      </c>
      <c r="BR4" s="3" t="s">
        <v>140</v>
      </c>
    </row>
    <row r="5" spans="1:70" x14ac:dyDescent="0.25">
      <c r="A5" s="14"/>
      <c r="B5" s="15"/>
      <c r="C5" s="15"/>
      <c r="D5" s="15" t="s">
        <v>112</v>
      </c>
      <c r="E5" s="15" t="s">
        <v>112</v>
      </c>
      <c r="F5" s="15" t="s">
        <v>112</v>
      </c>
      <c r="G5" s="15" t="s">
        <v>112</v>
      </c>
      <c r="H5" s="15" t="s">
        <v>112</v>
      </c>
      <c r="I5" s="15" t="s">
        <v>147</v>
      </c>
      <c r="J5" s="15" t="s">
        <v>178</v>
      </c>
      <c r="K5" s="15"/>
      <c r="L5" s="15" t="s">
        <v>179</v>
      </c>
      <c r="M5" s="15" t="s">
        <v>120</v>
      </c>
      <c r="N5" s="15" t="s">
        <v>121</v>
      </c>
      <c r="O5" s="15" t="s">
        <v>122</v>
      </c>
      <c r="P5" s="15" t="s">
        <v>115</v>
      </c>
      <c r="Q5" s="15" t="s">
        <v>115</v>
      </c>
      <c r="R5" s="15" t="s">
        <v>117</v>
      </c>
      <c r="S5" s="15" t="s">
        <v>128</v>
      </c>
      <c r="T5" s="15" t="s">
        <v>129</v>
      </c>
      <c r="U5" s="15" t="s">
        <v>182</v>
      </c>
      <c r="V5" s="15" t="s">
        <v>129</v>
      </c>
      <c r="W5" s="15" t="s">
        <v>129</v>
      </c>
      <c r="X5" s="15" t="s">
        <v>129</v>
      </c>
      <c r="Y5" s="15" t="s">
        <v>129</v>
      </c>
      <c r="Z5" s="15" t="s">
        <v>185</v>
      </c>
      <c r="AA5" s="15" t="s">
        <v>185</v>
      </c>
      <c r="AB5" s="15" t="s">
        <v>185</v>
      </c>
      <c r="AC5" s="15" t="s">
        <v>185</v>
      </c>
      <c r="AD5" s="15" t="s">
        <v>185</v>
      </c>
      <c r="AE5" s="15" t="s">
        <v>185</v>
      </c>
      <c r="AF5" s="15" t="s">
        <v>185</v>
      </c>
      <c r="AG5" s="15" t="s">
        <v>185</v>
      </c>
      <c r="AH5" s="15" t="s">
        <v>185</v>
      </c>
      <c r="AI5" s="15" t="s">
        <v>185</v>
      </c>
      <c r="AJ5" s="15" t="s">
        <v>185</v>
      </c>
      <c r="AK5" s="15" t="s">
        <v>185</v>
      </c>
      <c r="AL5" s="15" t="s">
        <v>185</v>
      </c>
      <c r="AM5" s="15" t="s">
        <v>185</v>
      </c>
      <c r="AN5" s="15" t="s">
        <v>185</v>
      </c>
      <c r="AO5" s="15" t="s">
        <v>185</v>
      </c>
      <c r="AP5" s="91" t="s">
        <v>185</v>
      </c>
      <c r="AQ5" s="15" t="s">
        <v>185</v>
      </c>
      <c r="AR5" s="15" t="s">
        <v>185</v>
      </c>
      <c r="AS5" s="15" t="s">
        <v>185</v>
      </c>
      <c r="AT5" s="15" t="s">
        <v>185</v>
      </c>
      <c r="AU5" s="15" t="s">
        <v>185</v>
      </c>
      <c r="AV5" s="15" t="s">
        <v>185</v>
      </c>
      <c r="AW5" s="15" t="s">
        <v>185</v>
      </c>
      <c r="AX5" s="15" t="s">
        <v>185</v>
      </c>
      <c r="AY5" s="15" t="s">
        <v>185</v>
      </c>
      <c r="AZ5" s="15" t="s">
        <v>185</v>
      </c>
      <c r="BA5" s="15" t="s">
        <v>185</v>
      </c>
      <c r="BB5" s="15" t="s">
        <v>185</v>
      </c>
      <c r="BC5" s="15" t="s">
        <v>185</v>
      </c>
      <c r="BD5" s="15" t="s">
        <v>185</v>
      </c>
      <c r="BE5" s="15" t="s">
        <v>185</v>
      </c>
      <c r="BF5" s="15" t="s">
        <v>185</v>
      </c>
      <c r="BG5" s="15" t="s">
        <v>185</v>
      </c>
      <c r="BH5" s="15" t="s">
        <v>185</v>
      </c>
      <c r="BI5" s="15" t="s">
        <v>185</v>
      </c>
      <c r="BJ5" s="15" t="s">
        <v>185</v>
      </c>
      <c r="BK5" s="15" t="s">
        <v>129</v>
      </c>
      <c r="BL5" s="15" t="s">
        <v>129</v>
      </c>
      <c r="BM5" s="15" t="s">
        <v>129</v>
      </c>
      <c r="BN5" s="15" t="s">
        <v>129</v>
      </c>
      <c r="BO5" s="15" t="s">
        <v>129</v>
      </c>
      <c r="BP5" s="15" t="s">
        <v>188</v>
      </c>
      <c r="BQ5" s="15" t="s">
        <v>188</v>
      </c>
      <c r="BR5" s="16" t="s">
        <v>188</v>
      </c>
    </row>
    <row r="6" spans="1:70" ht="15.75" thickBot="1" x14ac:dyDescent="0.3">
      <c r="A6" s="14"/>
      <c r="B6" s="15"/>
      <c r="C6" s="15"/>
      <c r="D6" s="15"/>
      <c r="E6" s="15"/>
      <c r="F6" s="15" t="s">
        <v>143</v>
      </c>
      <c r="G6" s="15" t="s">
        <v>143</v>
      </c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 t="s">
        <v>183</v>
      </c>
      <c r="T6" s="15" t="s">
        <v>183</v>
      </c>
      <c r="U6" s="15" t="s">
        <v>183</v>
      </c>
      <c r="V6" s="15" t="s">
        <v>183</v>
      </c>
      <c r="W6" s="15" t="s">
        <v>183</v>
      </c>
      <c r="X6" s="15" t="s">
        <v>183</v>
      </c>
      <c r="Y6" s="15" t="s">
        <v>183</v>
      </c>
      <c r="Z6" s="15" t="s">
        <v>126</v>
      </c>
      <c r="AA6" s="15" t="s">
        <v>126</v>
      </c>
      <c r="AB6" s="15" t="s">
        <v>126</v>
      </c>
      <c r="AC6" s="15" t="s">
        <v>126</v>
      </c>
      <c r="AD6" s="15" t="s">
        <v>126</v>
      </c>
      <c r="AE6" s="15" t="s">
        <v>126</v>
      </c>
      <c r="AF6" s="15" t="s">
        <v>126</v>
      </c>
      <c r="AG6" s="15" t="s">
        <v>126</v>
      </c>
      <c r="AH6" s="15" t="s">
        <v>126</v>
      </c>
      <c r="AI6" s="15" t="s">
        <v>126</v>
      </c>
      <c r="AJ6" s="15" t="s">
        <v>126</v>
      </c>
      <c r="AK6" s="15" t="s">
        <v>126</v>
      </c>
      <c r="AL6" s="15" t="s">
        <v>126</v>
      </c>
      <c r="AM6" s="15" t="s">
        <v>126</v>
      </c>
      <c r="AN6" s="15" t="s">
        <v>126</v>
      </c>
      <c r="AO6" s="15" t="s">
        <v>126</v>
      </c>
      <c r="AP6" s="91" t="s">
        <v>126</v>
      </c>
      <c r="AQ6" s="15" t="s">
        <v>126</v>
      </c>
      <c r="AR6" s="15" t="s">
        <v>126</v>
      </c>
      <c r="AS6" s="15" t="s">
        <v>126</v>
      </c>
      <c r="AT6" s="15" t="s">
        <v>126</v>
      </c>
      <c r="AU6" s="15" t="s">
        <v>126</v>
      </c>
      <c r="AV6" s="15" t="s">
        <v>126</v>
      </c>
      <c r="AW6" s="15" t="s">
        <v>126</v>
      </c>
      <c r="AX6" s="15" t="s">
        <v>126</v>
      </c>
      <c r="AY6" s="15" t="s">
        <v>126</v>
      </c>
      <c r="AZ6" s="15" t="s">
        <v>126</v>
      </c>
      <c r="BA6" s="15" t="s">
        <v>126</v>
      </c>
      <c r="BB6" s="15" t="s">
        <v>126</v>
      </c>
      <c r="BC6" s="15" t="s">
        <v>126</v>
      </c>
      <c r="BD6" s="15" t="s">
        <v>126</v>
      </c>
      <c r="BE6" s="15" t="s">
        <v>126</v>
      </c>
      <c r="BF6" s="15" t="s">
        <v>126</v>
      </c>
      <c r="BG6" s="15" t="s">
        <v>126</v>
      </c>
      <c r="BH6" s="15" t="s">
        <v>126</v>
      </c>
      <c r="BI6" s="15" t="s">
        <v>126</v>
      </c>
      <c r="BJ6" s="15" t="s">
        <v>126</v>
      </c>
      <c r="BK6" s="15" t="s">
        <v>183</v>
      </c>
      <c r="BL6" s="15" t="s">
        <v>183</v>
      </c>
      <c r="BM6" s="15" t="s">
        <v>183</v>
      </c>
      <c r="BN6" s="15" t="s">
        <v>183</v>
      </c>
      <c r="BO6" s="15" t="s">
        <v>183</v>
      </c>
      <c r="BP6" s="15" t="s">
        <v>107</v>
      </c>
      <c r="BQ6" s="15" t="s">
        <v>145</v>
      </c>
      <c r="BR6" s="16" t="s">
        <v>146</v>
      </c>
    </row>
    <row r="7" spans="1:70" x14ac:dyDescent="0.25">
      <c r="A7" s="1" t="s">
        <v>148</v>
      </c>
      <c r="B7" s="2">
        <v>219</v>
      </c>
      <c r="C7" s="2" t="s">
        <v>68</v>
      </c>
      <c r="D7" s="2" t="s">
        <v>1</v>
      </c>
      <c r="E7" s="2" t="s">
        <v>7</v>
      </c>
      <c r="F7" s="2" t="s">
        <v>1</v>
      </c>
      <c r="G7" s="2" t="s">
        <v>7</v>
      </c>
      <c r="H7" s="2" t="s">
        <v>3</v>
      </c>
      <c r="I7" s="2" t="s">
        <v>149</v>
      </c>
      <c r="J7" s="104">
        <v>43582</v>
      </c>
      <c r="K7" s="2" t="s">
        <v>71</v>
      </c>
      <c r="L7" s="104">
        <v>43651</v>
      </c>
      <c r="M7" s="2">
        <f>L7-J7</f>
        <v>69</v>
      </c>
      <c r="N7" s="105">
        <f t="shared" ref="N7" si="0">M7/7</f>
        <v>9.8571428571428577</v>
      </c>
      <c r="O7" s="105">
        <f t="shared" ref="O7" si="1">N7/52*12</f>
        <v>2.2747252747252751</v>
      </c>
      <c r="P7" s="2">
        <v>25.1</v>
      </c>
      <c r="Q7" s="2">
        <v>0.40689999999999998</v>
      </c>
      <c r="R7" s="106">
        <f>Q7/P7</f>
        <v>1.6211155378486053E-2</v>
      </c>
      <c r="S7" s="107">
        <v>0.74449999999999994</v>
      </c>
      <c r="T7" s="105">
        <v>26.813974905543919</v>
      </c>
      <c r="U7" s="105">
        <v>13.940020000000001</v>
      </c>
      <c r="V7" s="105">
        <v>276.87333333333328</v>
      </c>
      <c r="W7" s="105">
        <v>54.036666666666662</v>
      </c>
      <c r="X7" s="105">
        <v>72.14</v>
      </c>
      <c r="Y7" s="105">
        <v>11.280000000000001</v>
      </c>
      <c r="Z7" s="107">
        <v>57.450267775165422</v>
      </c>
      <c r="AA7" s="107">
        <v>34.401964879876743</v>
      </c>
      <c r="AB7" s="107">
        <v>2.3415335112116535</v>
      </c>
      <c r="AC7" s="107">
        <v>2.5067863205623047</v>
      </c>
      <c r="AD7" s="107">
        <v>5.793787734512972E-3</v>
      </c>
      <c r="AE7" s="107">
        <v>0.22308660000206543</v>
      </c>
      <c r="AF7" s="107">
        <v>0.33245883795012626</v>
      </c>
      <c r="AG7" s="107">
        <v>0.20256806252855414</v>
      </c>
      <c r="AH7" s="107">
        <v>0.12814730583029221</v>
      </c>
      <c r="AI7" s="107">
        <v>1.0142449845130878E-2</v>
      </c>
      <c r="AJ7" s="107">
        <v>4.9491035872142694E-2</v>
      </c>
      <c r="AK7" s="107">
        <v>4.0809127337715703E-2</v>
      </c>
      <c r="AL7" s="107">
        <v>1.1589504133039868E-2</v>
      </c>
      <c r="AM7" s="107">
        <v>2.9310056569791083E-2</v>
      </c>
      <c r="AN7" s="107">
        <v>4.3093104656452261E-2</v>
      </c>
      <c r="AO7" s="107">
        <v>3.6303247078746576E-2</v>
      </c>
      <c r="AP7" s="108">
        <v>4.5234744137726928</v>
      </c>
      <c r="AQ7" s="107">
        <v>1.7631495019688085E-2</v>
      </c>
      <c r="AR7" s="107">
        <v>4.3946284055852589E-2</v>
      </c>
      <c r="AS7" s="107">
        <v>3.9823811769723966E-2</v>
      </c>
      <c r="AT7" s="107">
        <v>8.1728967011004648E-3</v>
      </c>
      <c r="AU7" s="107">
        <v>9.8435433539097575E-2</v>
      </c>
      <c r="AV7" s="107">
        <v>1.7558860787800969E-2</v>
      </c>
      <c r="AW7" s="107">
        <v>4.2324018109882094E-2</v>
      </c>
      <c r="AX7" s="107">
        <v>4.2911451656142748E-2</v>
      </c>
      <c r="AY7" s="107">
        <v>9.401265888896157E-3</v>
      </c>
      <c r="AZ7" s="107">
        <v>6.8146321505808587E-3</v>
      </c>
      <c r="BA7" s="107">
        <v>3.7136275978200885E-2</v>
      </c>
      <c r="BB7" s="107">
        <v>0.18432055411551193</v>
      </c>
      <c r="BC7" s="107">
        <v>6.5660200546730427E-3</v>
      </c>
      <c r="BD7" s="107">
        <v>9.2973307134896176E-3</v>
      </c>
      <c r="BE7" s="107">
        <v>7.6446159084385193E-2</v>
      </c>
      <c r="BF7" s="107">
        <v>0.10279762742163151</v>
      </c>
      <c r="BG7" s="107">
        <v>3.8406587362621321E-2</v>
      </c>
      <c r="BH7" s="107">
        <v>3.5124710549109428E-2</v>
      </c>
      <c r="BI7" s="107">
        <v>1.3364231173144709E-2</v>
      </c>
      <c r="BJ7" s="107">
        <v>4.2024021484329752E-3</v>
      </c>
      <c r="BK7" s="105">
        <v>27.23</v>
      </c>
      <c r="BL7" s="105">
        <v>19.39</v>
      </c>
      <c r="BM7" s="105">
        <v>3.66</v>
      </c>
      <c r="BN7" s="105">
        <v>5.87</v>
      </c>
      <c r="BO7" s="105">
        <v>25.15</v>
      </c>
      <c r="BP7" s="105">
        <v>395.46753246753252</v>
      </c>
      <c r="BQ7" s="105">
        <v>291.36298325722987</v>
      </c>
      <c r="BR7" s="109">
        <v>97.160370370370373</v>
      </c>
    </row>
    <row r="8" spans="1:70" x14ac:dyDescent="0.25">
      <c r="A8" s="14" t="s">
        <v>150</v>
      </c>
      <c r="B8" s="15">
        <v>236</v>
      </c>
      <c r="C8" s="15" t="s">
        <v>68</v>
      </c>
      <c r="D8" s="15" t="s">
        <v>1</v>
      </c>
      <c r="E8" s="15" t="s">
        <v>7</v>
      </c>
      <c r="F8" s="15" t="s">
        <v>1</v>
      </c>
      <c r="G8" s="15" t="s">
        <v>7</v>
      </c>
      <c r="H8" s="15" t="s">
        <v>2</v>
      </c>
      <c r="I8" s="15" t="s">
        <v>149</v>
      </c>
      <c r="J8" s="92">
        <v>43592</v>
      </c>
      <c r="K8" s="15" t="s">
        <v>69</v>
      </c>
      <c r="L8" s="92">
        <v>43655</v>
      </c>
      <c r="M8" s="15">
        <f t="shared" ref="M8:M33" si="2">L8-J8</f>
        <v>63</v>
      </c>
      <c r="N8" s="93">
        <f t="shared" ref="N8:N33" si="3">M8/7</f>
        <v>9</v>
      </c>
      <c r="O8" s="93">
        <f t="shared" ref="O8:O33" si="4">N8/52*12</f>
        <v>2.0769230769230766</v>
      </c>
      <c r="P8" s="15">
        <v>28.2</v>
      </c>
      <c r="Q8" s="15">
        <v>0.45290000000000002</v>
      </c>
      <c r="R8" s="94">
        <f t="shared" ref="R8:R33" si="5">Q8/P8</f>
        <v>1.6060283687943263E-2</v>
      </c>
      <c r="S8" s="95">
        <v>0.49049999999999999</v>
      </c>
      <c r="T8" s="93">
        <v>34.919080593605379</v>
      </c>
      <c r="U8" s="93">
        <v>13.109769999999999</v>
      </c>
      <c r="V8" s="93">
        <v>371.22</v>
      </c>
      <c r="W8" s="93">
        <v>216.78666666666666</v>
      </c>
      <c r="X8" s="93">
        <v>64.715000000000003</v>
      </c>
      <c r="Y8" s="93">
        <v>11.239999999999998</v>
      </c>
      <c r="Z8" s="95">
        <v>48.514068364872138</v>
      </c>
      <c r="AA8" s="95">
        <v>34.064937282326632</v>
      </c>
      <c r="AB8" s="95">
        <v>2.2252891187700312</v>
      </c>
      <c r="AC8" s="95">
        <v>2.0197991115510994</v>
      </c>
      <c r="AD8" s="95">
        <v>5.0264314696069779E-3</v>
      </c>
      <c r="AE8" s="95">
        <v>0.16746524566784302</v>
      </c>
      <c r="AF8" s="95">
        <v>0.2352058303623156</v>
      </c>
      <c r="AG8" s="95">
        <v>0.10753311457226458</v>
      </c>
      <c r="AH8" s="95">
        <v>0.13080096568945895</v>
      </c>
      <c r="AI8" s="95">
        <v>9.7284689493904123E-3</v>
      </c>
      <c r="AJ8" s="95">
        <v>2.1330873741265868E-2</v>
      </c>
      <c r="AK8" s="95">
        <v>2.5697161538831809E-2</v>
      </c>
      <c r="AL8" s="95">
        <v>4.3822537354774871E-3</v>
      </c>
      <c r="AM8" s="95">
        <v>2.5358627378554491E-2</v>
      </c>
      <c r="AN8" s="95">
        <v>1.3738788266914935E-2</v>
      </c>
      <c r="AO8" s="95">
        <v>3.5050648442640636E-2</v>
      </c>
      <c r="AP8" s="96">
        <v>2.6644484358838825</v>
      </c>
      <c r="AQ8" s="95">
        <v>1.2735670789961321E-2</v>
      </c>
      <c r="AR8" s="95">
        <v>2.6596572228564631E-2</v>
      </c>
      <c r="AS8" s="95">
        <v>5.5393610879824196E-2</v>
      </c>
      <c r="AT8" s="95">
        <v>2.0479837405277052E-2</v>
      </c>
      <c r="AU8" s="95">
        <v>4.3843700949701005E-2</v>
      </c>
      <c r="AV8" s="95">
        <v>1.3629596044870289E-2</v>
      </c>
      <c r="AW8" s="95">
        <v>2.8452790527778701E-2</v>
      </c>
      <c r="AX8" s="95">
        <v>3.9652754963333113E-2</v>
      </c>
      <c r="AY8" s="95">
        <v>8.2049619510597988E-3</v>
      </c>
      <c r="AZ8" s="95">
        <v>8.0701808086546985E-3</v>
      </c>
      <c r="BA8" s="95">
        <v>2.7453653246158404E-2</v>
      </c>
      <c r="BB8" s="95">
        <v>0.12001957605286871</v>
      </c>
      <c r="BC8" s="95">
        <v>1.0532116322032934E-2</v>
      </c>
      <c r="BD8" s="95">
        <v>1.0265378356925266E-2</v>
      </c>
      <c r="BE8" s="95">
        <v>7.828018902391333E-2</v>
      </c>
      <c r="BF8" s="95">
        <v>0.10668884565771068</v>
      </c>
      <c r="BG8" s="95">
        <v>3.5181686376881058E-2</v>
      </c>
      <c r="BH8" s="95">
        <v>1.4574190541440189E-2</v>
      </c>
      <c r="BI8" s="95">
        <v>7.9422191829045842E-3</v>
      </c>
      <c r="BJ8" s="95">
        <v>1.0699815337618821E-2</v>
      </c>
      <c r="BK8" s="93">
        <v>34.96</v>
      </c>
      <c r="BL8" s="93">
        <v>17.510000000000002</v>
      </c>
      <c r="BM8" s="93">
        <v>1.24</v>
      </c>
      <c r="BN8" s="93">
        <v>8.8449999999999989</v>
      </c>
      <c r="BO8" s="93">
        <v>22.864999999999998</v>
      </c>
      <c r="BP8" s="93">
        <v>545.14801444043314</v>
      </c>
      <c r="BQ8" s="93">
        <v>250.39438016528931</v>
      </c>
      <c r="BR8" s="97">
        <v>76.30877300613497</v>
      </c>
    </row>
    <row r="9" spans="1:70" x14ac:dyDescent="0.25">
      <c r="A9" s="14" t="s">
        <v>151</v>
      </c>
      <c r="B9" s="15">
        <v>231</v>
      </c>
      <c r="C9" s="15" t="s">
        <v>75</v>
      </c>
      <c r="D9" s="15" t="s">
        <v>1</v>
      </c>
      <c r="E9" s="15" t="s">
        <v>7</v>
      </c>
      <c r="F9" s="15" t="s">
        <v>1</v>
      </c>
      <c r="G9" s="15" t="s">
        <v>7</v>
      </c>
      <c r="H9" s="15" t="s">
        <v>1</v>
      </c>
      <c r="I9" s="15" t="s">
        <v>149</v>
      </c>
      <c r="J9" s="92">
        <v>43587</v>
      </c>
      <c r="K9" s="15" t="s">
        <v>71</v>
      </c>
      <c r="L9" s="92">
        <v>43651</v>
      </c>
      <c r="M9" s="15">
        <f t="shared" si="2"/>
        <v>64</v>
      </c>
      <c r="N9" s="93">
        <f t="shared" si="3"/>
        <v>9.1428571428571423</v>
      </c>
      <c r="O9" s="93">
        <f t="shared" si="4"/>
        <v>2.1098901098901095</v>
      </c>
      <c r="P9" s="15">
        <v>19.7</v>
      </c>
      <c r="Q9" s="15">
        <v>0.27350000000000002</v>
      </c>
      <c r="R9" s="94">
        <f t="shared" si="5"/>
        <v>1.3883248730964469E-2</v>
      </c>
      <c r="S9" s="95">
        <v>0.79350000000000009</v>
      </c>
      <c r="T9" s="93">
        <v>110.04557565647124</v>
      </c>
      <c r="U9" s="93">
        <v>13.10568</v>
      </c>
      <c r="V9" s="93">
        <v>327.95</v>
      </c>
      <c r="W9" s="93">
        <v>319.81</v>
      </c>
      <c r="X9" s="93">
        <v>32.525000000000006</v>
      </c>
      <c r="Y9" s="93">
        <v>16.055</v>
      </c>
      <c r="Z9" s="95">
        <v>51.95631559419018</v>
      </c>
      <c r="AA9" s="95">
        <v>38.908115837488211</v>
      </c>
      <c r="AB9" s="95">
        <v>2.2292655847499074</v>
      </c>
      <c r="AC9" s="95">
        <v>2.9366209037879103</v>
      </c>
      <c r="AD9" s="95">
        <v>1.8021899804648189E-2</v>
      </c>
      <c r="AE9" s="95">
        <v>0.25139519594173804</v>
      </c>
      <c r="AF9" s="95">
        <v>0.23829172808351784</v>
      </c>
      <c r="AG9" s="95">
        <v>0.18182055485985799</v>
      </c>
      <c r="AH9" s="95">
        <v>0.14468423625439017</v>
      </c>
      <c r="AI9" s="95">
        <v>1.7947912304920492E-2</v>
      </c>
      <c r="AJ9" s="95">
        <v>2.9017107320841319E-2</v>
      </c>
      <c r="AK9" s="95">
        <v>3.0144032108358212E-2</v>
      </c>
      <c r="AL9" s="95">
        <v>4.0656809676506006E-3</v>
      </c>
      <c r="AM9" s="95">
        <v>3.5822162396803428E-2</v>
      </c>
      <c r="AN9" s="95">
        <v>2.0632086227940737E-2</v>
      </c>
      <c r="AO9" s="95">
        <v>3.4969801922714455E-2</v>
      </c>
      <c r="AP9" s="96">
        <v>3.329014186417885</v>
      </c>
      <c r="AQ9" s="95">
        <v>1.5333168077980104E-2</v>
      </c>
      <c r="AR9" s="95">
        <v>3.6971164650595446E-2</v>
      </c>
      <c r="AS9" s="95">
        <v>4.0269045430958765E-2</v>
      </c>
      <c r="AT9" s="95">
        <v>1.7053370971645006E-2</v>
      </c>
      <c r="AU9" s="95">
        <v>1.630366658633713E-2</v>
      </c>
      <c r="AV9" s="95">
        <v>1.3466786139421661E-2</v>
      </c>
      <c r="AW9" s="95">
        <v>4.1805651834783408E-2</v>
      </c>
      <c r="AX9" s="95">
        <v>4.9786015574235364E-2</v>
      </c>
      <c r="AY9" s="95">
        <v>6.8825442310207511E-3</v>
      </c>
      <c r="AZ9" s="95">
        <v>1.118798546593802E-2</v>
      </c>
      <c r="BA9" s="95">
        <v>4.0043742314631821E-2</v>
      </c>
      <c r="BB9" s="95">
        <v>0.13684720216977864</v>
      </c>
      <c r="BC9" s="95">
        <v>8.2558116447751899E-3</v>
      </c>
      <c r="BD9" s="95">
        <v>1.0974839170131596E-2</v>
      </c>
      <c r="BE9" s="95">
        <v>5.1041392611608061E-2</v>
      </c>
      <c r="BF9" s="95">
        <v>8.0728041372431794E-2</v>
      </c>
      <c r="BG9" s="95">
        <v>2.459072253260413E-2</v>
      </c>
      <c r="BH9" s="95">
        <v>1.6993860279199434E-2</v>
      </c>
      <c r="BI9" s="95">
        <v>9.8579817735994675E-3</v>
      </c>
      <c r="BJ9" s="95">
        <v>2.4738035469374052E-3</v>
      </c>
      <c r="BK9" s="93">
        <v>21.67</v>
      </c>
      <c r="BL9" s="93">
        <v>12.42</v>
      </c>
      <c r="BM9" s="93">
        <v>1.05</v>
      </c>
      <c r="BN9" s="93">
        <v>8.5949999999999989</v>
      </c>
      <c r="BO9" s="93">
        <v>20.324999999999999</v>
      </c>
      <c r="BP9" s="93">
        <v>594.29268292682923</v>
      </c>
      <c r="BQ9" s="93">
        <v>746.37637209302341</v>
      </c>
      <c r="BR9" s="97">
        <v>82.40853801169591</v>
      </c>
    </row>
    <row r="10" spans="1:70" ht="15.75" thickBot="1" x14ac:dyDescent="0.3">
      <c r="A10" s="4" t="s">
        <v>152</v>
      </c>
      <c r="B10" s="5">
        <v>233</v>
      </c>
      <c r="C10" s="5" t="s">
        <v>75</v>
      </c>
      <c r="D10" s="5" t="s">
        <v>1</v>
      </c>
      <c r="E10" s="5" t="s">
        <v>7</v>
      </c>
      <c r="F10" s="5" t="s">
        <v>1</v>
      </c>
      <c r="G10" s="5" t="s">
        <v>7</v>
      </c>
      <c r="H10" s="5" t="s">
        <v>2</v>
      </c>
      <c r="I10" s="5" t="s">
        <v>149</v>
      </c>
      <c r="J10" s="98">
        <v>43587</v>
      </c>
      <c r="K10" s="5" t="s">
        <v>69</v>
      </c>
      <c r="L10" s="98">
        <v>43655</v>
      </c>
      <c r="M10" s="5">
        <f t="shared" si="2"/>
        <v>68</v>
      </c>
      <c r="N10" s="99">
        <f t="shared" si="3"/>
        <v>9.7142857142857135</v>
      </c>
      <c r="O10" s="99">
        <f t="shared" si="4"/>
        <v>2.2417582417582413</v>
      </c>
      <c r="P10" s="5">
        <v>21.4</v>
      </c>
      <c r="Q10" s="5">
        <v>0.31569999999999998</v>
      </c>
      <c r="R10" s="100">
        <f t="shared" si="5"/>
        <v>1.475233644859813E-2</v>
      </c>
      <c r="S10" s="101">
        <v>0.55300000000000005</v>
      </c>
      <c r="T10" s="99">
        <v>41.41991913793715</v>
      </c>
      <c r="U10" s="99">
        <v>16.118790000000001</v>
      </c>
      <c r="V10" s="99">
        <v>292.40333333333336</v>
      </c>
      <c r="W10" s="99">
        <v>70.083333333333329</v>
      </c>
      <c r="X10" s="99">
        <v>33.045000000000002</v>
      </c>
      <c r="Y10" s="99">
        <v>15.035</v>
      </c>
      <c r="Z10" s="101">
        <v>55.627102228021187</v>
      </c>
      <c r="AA10" s="101">
        <v>32.325423099883018</v>
      </c>
      <c r="AB10" s="101">
        <v>2.9032431541873858</v>
      </c>
      <c r="AC10" s="101">
        <v>1.6483406831834828</v>
      </c>
      <c r="AD10" s="101">
        <v>1.8844515417518127E-2</v>
      </c>
      <c r="AE10" s="101">
        <v>0.17952293972568931</v>
      </c>
      <c r="AF10" s="101">
        <v>0.13195389498910207</v>
      </c>
      <c r="AG10" s="101">
        <v>7.1904066864541621E-2</v>
      </c>
      <c r="AH10" s="101">
        <v>0.14611201180709665</v>
      </c>
      <c r="AI10" s="101">
        <v>1.0348798819846509E-2</v>
      </c>
      <c r="AJ10" s="101">
        <v>3.7821741503898443E-2</v>
      </c>
      <c r="AK10" s="101">
        <v>1.6166068019493784E-2</v>
      </c>
      <c r="AL10" s="101">
        <v>5.5264876891463989E-3</v>
      </c>
      <c r="AM10" s="101">
        <v>1.9952787544172058E-2</v>
      </c>
      <c r="AN10" s="101">
        <v>2.5954419434974219E-2</v>
      </c>
      <c r="AO10" s="101">
        <v>5.5357438077572034E-2</v>
      </c>
      <c r="AP10" s="102">
        <v>4.7940444645326812</v>
      </c>
      <c r="AQ10" s="101">
        <v>1.37980724832705E-2</v>
      </c>
      <c r="AR10" s="101">
        <v>4.0957519571904896E-2</v>
      </c>
      <c r="AS10" s="101">
        <v>3.3812827552806131E-2</v>
      </c>
      <c r="AT10" s="101">
        <v>1.1375270113557748E-2</v>
      </c>
      <c r="AU10" s="101">
        <v>1.3133866584573427E-2</v>
      </c>
      <c r="AV10" s="101">
        <v>3.3421925818036158E-2</v>
      </c>
      <c r="AW10" s="101">
        <v>4.191818540181385E-2</v>
      </c>
      <c r="AX10" s="101">
        <v>3.7970390889056162E-2</v>
      </c>
      <c r="AY10" s="101">
        <v>1.3620116766816202E-2</v>
      </c>
      <c r="AZ10" s="101">
        <v>5.6039458564484121E-3</v>
      </c>
      <c r="BA10" s="101">
        <v>2.7746639875608787E-2</v>
      </c>
      <c r="BB10" s="101">
        <v>0.1376717871408098</v>
      </c>
      <c r="BC10" s="101">
        <v>4.2260443881254146E-3</v>
      </c>
      <c r="BD10" s="101">
        <v>6.8467132805128715E-3</v>
      </c>
      <c r="BE10" s="101">
        <v>4.9804747905312953E-2</v>
      </c>
      <c r="BF10" s="101">
        <v>0.11793178263907346</v>
      </c>
      <c r="BG10" s="101">
        <v>4.468978419189009E-2</v>
      </c>
      <c r="BH10" s="101">
        <v>1.9946879522414182E-2</v>
      </c>
      <c r="BI10" s="101">
        <v>8.1638045287612104E-3</v>
      </c>
      <c r="BJ10" s="101">
        <v>1.2172636179845044E-2</v>
      </c>
      <c r="BK10" s="99">
        <v>39.04</v>
      </c>
      <c r="BL10" s="99">
        <v>9.1999999999999993</v>
      </c>
      <c r="BM10" s="99">
        <v>0.8</v>
      </c>
      <c r="BN10" s="99">
        <v>9.8449999999999989</v>
      </c>
      <c r="BO10" s="99">
        <v>20.835000000000001</v>
      </c>
      <c r="BP10" s="99">
        <v>742.54347826086962</v>
      </c>
      <c r="BQ10" s="99">
        <v>510.87460750853239</v>
      </c>
      <c r="BR10" s="103">
        <v>67.635362318840578</v>
      </c>
    </row>
    <row r="11" spans="1:70" x14ac:dyDescent="0.25">
      <c r="A11" s="1" t="s">
        <v>153</v>
      </c>
      <c r="B11" s="2">
        <v>125</v>
      </c>
      <c r="C11" s="2" t="s">
        <v>68</v>
      </c>
      <c r="D11" s="2" t="s">
        <v>2</v>
      </c>
      <c r="E11" s="2" t="s">
        <v>7</v>
      </c>
      <c r="F11" s="2" t="s">
        <v>2</v>
      </c>
      <c r="G11" s="2" t="s">
        <v>7</v>
      </c>
      <c r="H11" s="2" t="s">
        <v>2</v>
      </c>
      <c r="I11" s="2" t="s">
        <v>149</v>
      </c>
      <c r="J11" s="104">
        <v>43513</v>
      </c>
      <c r="K11" s="2" t="s">
        <v>71</v>
      </c>
      <c r="L11" s="104">
        <v>43584</v>
      </c>
      <c r="M11" s="2">
        <f t="shared" si="2"/>
        <v>71</v>
      </c>
      <c r="N11" s="105">
        <f t="shared" si="3"/>
        <v>10.142857142857142</v>
      </c>
      <c r="O11" s="105">
        <f t="shared" si="4"/>
        <v>2.3406593406593408</v>
      </c>
      <c r="P11" s="2">
        <v>28.6</v>
      </c>
      <c r="Q11" s="2">
        <v>0.40389999999999998</v>
      </c>
      <c r="R11" s="106">
        <f t="shared" si="5"/>
        <v>1.4122377622377622E-2</v>
      </c>
      <c r="S11" s="107">
        <v>0.64100000000000001</v>
      </c>
      <c r="T11" s="105">
        <v>32.183195907225056</v>
      </c>
      <c r="U11" s="105">
        <v>14.6317</v>
      </c>
      <c r="V11" s="105">
        <v>315.8966666666667</v>
      </c>
      <c r="W11" s="105">
        <v>68.163333333333341</v>
      </c>
      <c r="X11" s="105">
        <v>106.49</v>
      </c>
      <c r="Y11" s="105">
        <v>16.73</v>
      </c>
      <c r="Z11" s="107">
        <v>69.358418717324952</v>
      </c>
      <c r="AA11" s="107">
        <v>40.869107485794281</v>
      </c>
      <c r="AB11" s="107">
        <v>2.215410824773254</v>
      </c>
      <c r="AC11" s="107">
        <v>1.65730707227151</v>
      </c>
      <c r="AD11" s="107">
        <v>7.4481376720233645E-3</v>
      </c>
      <c r="AE11" s="107">
        <v>0.20533369475764957</v>
      </c>
      <c r="AF11" s="107">
        <v>0.31715960569174501</v>
      </c>
      <c r="AG11" s="107">
        <v>8.8800686767455131E-2</v>
      </c>
      <c r="AH11" s="107">
        <v>0.13392538051021102</v>
      </c>
      <c r="AI11" s="107">
        <v>1.4949477509779947E-2</v>
      </c>
      <c r="AJ11" s="107">
        <v>3.1864166242177513E-2</v>
      </c>
      <c r="AK11" s="107">
        <v>3.9551877287177142E-2</v>
      </c>
      <c r="AL11" s="107">
        <v>6.520844426812852E-3</v>
      </c>
      <c r="AM11" s="107">
        <v>2.0914413248611648E-2</v>
      </c>
      <c r="AN11" s="107">
        <v>1.0367596279327606E-2</v>
      </c>
      <c r="AO11" s="107">
        <v>3.4376635428717973E-2</v>
      </c>
      <c r="AP11" s="108">
        <v>2.3787321225602032</v>
      </c>
      <c r="AQ11" s="107">
        <v>1.1956703442879364E-2</v>
      </c>
      <c r="AR11" s="107">
        <v>2.590274898313347E-2</v>
      </c>
      <c r="AS11" s="107">
        <v>2.4811286610429348E-2</v>
      </c>
      <c r="AT11" s="107">
        <v>1.240445760024979E-2</v>
      </c>
      <c r="AU11" s="107">
        <v>2.2703426175390597E-2</v>
      </c>
      <c r="AV11" s="107">
        <v>1.7920097651524886E-2</v>
      </c>
      <c r="AW11" s="107">
        <v>3.9590052900024639E-2</v>
      </c>
      <c r="AX11" s="107">
        <v>4.7267439346184471E-2</v>
      </c>
      <c r="AY11" s="107">
        <v>6.2840940182770947E-3</v>
      </c>
      <c r="AZ11" s="107">
        <v>1.2555712246923112E-2</v>
      </c>
      <c r="BA11" s="107">
        <v>2.8806483372407286E-2</v>
      </c>
      <c r="BB11" s="107">
        <v>0.19261512018242491</v>
      </c>
      <c r="BC11" s="107">
        <v>5.1763846512552589E-3</v>
      </c>
      <c r="BD11" s="107">
        <v>9.5778562913272566E-3</v>
      </c>
      <c r="BE11" s="107">
        <v>7.4430523171970117E-2</v>
      </c>
      <c r="BF11" s="107">
        <v>9.9684281407036182E-2</v>
      </c>
      <c r="BG11" s="107">
        <v>4.4459486196120154E-2</v>
      </c>
      <c r="BH11" s="107">
        <v>2.333470338597551E-2</v>
      </c>
      <c r="BI11" s="107">
        <v>5.4631989833275624E-3</v>
      </c>
      <c r="BJ11" s="107">
        <v>1.2994982368534481E-2</v>
      </c>
      <c r="BK11" s="105">
        <v>26.42</v>
      </c>
      <c r="BL11" s="105">
        <v>20.11</v>
      </c>
      <c r="BM11" s="105">
        <v>3.38</v>
      </c>
      <c r="BN11" s="105">
        <v>7.76</v>
      </c>
      <c r="BO11" s="105">
        <v>23.509999999999998</v>
      </c>
      <c r="BP11" s="105">
        <v>448.6755555555556</v>
      </c>
      <c r="BQ11" s="105">
        <v>342.81819512195125</v>
      </c>
      <c r="BR11" s="109">
        <v>81.689884393063593</v>
      </c>
    </row>
    <row r="12" spans="1:70" x14ac:dyDescent="0.25">
      <c r="A12" s="14" t="s">
        <v>154</v>
      </c>
      <c r="B12" s="15">
        <v>126</v>
      </c>
      <c r="C12" s="15" t="s">
        <v>68</v>
      </c>
      <c r="D12" s="15" t="s">
        <v>2</v>
      </c>
      <c r="E12" s="15" t="s">
        <v>7</v>
      </c>
      <c r="F12" s="15" t="s">
        <v>2</v>
      </c>
      <c r="G12" s="15" t="s">
        <v>7</v>
      </c>
      <c r="H12" s="15" t="s">
        <v>3</v>
      </c>
      <c r="I12" s="15" t="s">
        <v>149</v>
      </c>
      <c r="J12" s="92">
        <v>43513</v>
      </c>
      <c r="K12" s="15" t="s">
        <v>71</v>
      </c>
      <c r="L12" s="92">
        <v>43584</v>
      </c>
      <c r="M12" s="15">
        <f t="shared" si="2"/>
        <v>71</v>
      </c>
      <c r="N12" s="93">
        <f t="shared" si="3"/>
        <v>10.142857142857142</v>
      </c>
      <c r="O12" s="93">
        <f t="shared" si="4"/>
        <v>2.3406593406593408</v>
      </c>
      <c r="P12" s="15">
        <v>30.2</v>
      </c>
      <c r="Q12" s="15">
        <v>0.40679999999999999</v>
      </c>
      <c r="R12" s="94">
        <f t="shared" si="5"/>
        <v>1.3470198675496689E-2</v>
      </c>
      <c r="S12" s="95">
        <v>0.65850000000000009</v>
      </c>
      <c r="T12" s="93">
        <v>28.522273367052506</v>
      </c>
      <c r="U12" s="93">
        <v>12.94009</v>
      </c>
      <c r="V12" s="93">
        <v>357.94666666666666</v>
      </c>
      <c r="W12" s="93">
        <v>74.703333333333333</v>
      </c>
      <c r="X12" s="93">
        <v>83.284999999999997</v>
      </c>
      <c r="Y12" s="93">
        <v>13.02</v>
      </c>
      <c r="Z12" s="95">
        <v>61.184219594789205</v>
      </c>
      <c r="AA12" s="95">
        <v>32.420671537202857</v>
      </c>
      <c r="AB12" s="95">
        <v>1.9177922293361094</v>
      </c>
      <c r="AC12" s="95">
        <v>1.8747244333391089</v>
      </c>
      <c r="AD12" s="95">
        <v>3.3462934278903839E-3</v>
      </c>
      <c r="AE12" s="95">
        <v>0.32723865391597812</v>
      </c>
      <c r="AF12" s="95">
        <v>0.24408245390629724</v>
      </c>
      <c r="AG12" s="95">
        <v>9.5662231821997221E-2</v>
      </c>
      <c r="AH12" s="95">
        <v>0.16123772497223854</v>
      </c>
      <c r="AI12" s="95">
        <v>1.9596762491215305E-2</v>
      </c>
      <c r="AJ12" s="95">
        <v>3.725943576862141E-2</v>
      </c>
      <c r="AK12" s="95">
        <v>4.6463300435103612E-2</v>
      </c>
      <c r="AL12" s="95">
        <v>9.2711931217966982E-3</v>
      </c>
      <c r="AM12" s="95">
        <v>1.9520576708869638E-2</v>
      </c>
      <c r="AN12" s="95">
        <v>4.1916461511617799E-2</v>
      </c>
      <c r="AO12" s="95">
        <v>5.6227074855540252E-2</v>
      </c>
      <c r="AP12" s="96">
        <v>3.1360658037884983</v>
      </c>
      <c r="AQ12" s="95">
        <v>2.0402530774618188E-2</v>
      </c>
      <c r="AR12" s="95">
        <v>4.9811027203648502E-2</v>
      </c>
      <c r="AS12" s="95">
        <v>4.39468511516872E-2</v>
      </c>
      <c r="AT12" s="95">
        <v>7.3689047348950276E-3</v>
      </c>
      <c r="AU12" s="95">
        <v>3.9923032896879623E-2</v>
      </c>
      <c r="AV12" s="95">
        <v>1.4796684123011536E-2</v>
      </c>
      <c r="AW12" s="95">
        <v>5.9822527037268411E-2</v>
      </c>
      <c r="AX12" s="95">
        <v>7.7081147056285257E-2</v>
      </c>
      <c r="AY12" s="95">
        <v>5.3249589383708232E-3</v>
      </c>
      <c r="AZ12" s="95">
        <v>6.3973150270077188E-3</v>
      </c>
      <c r="BA12" s="95">
        <v>3.9180429227049618E-2</v>
      </c>
      <c r="BB12" s="95">
        <v>0.17171329585558914</v>
      </c>
      <c r="BC12" s="95">
        <v>1.4856965376450803E-2</v>
      </c>
      <c r="BD12" s="95">
        <v>7.9508962899247724E-3</v>
      </c>
      <c r="BE12" s="95">
        <v>7.4868087840413378E-2</v>
      </c>
      <c r="BF12" s="95">
        <v>0.11373320916121492</v>
      </c>
      <c r="BG12" s="95">
        <v>5.6425013687295626E-2</v>
      </c>
      <c r="BH12" s="95">
        <v>2.660443591304788E-2</v>
      </c>
      <c r="BI12" s="95">
        <v>1.3698224386866558E-2</v>
      </c>
      <c r="BJ12" s="95">
        <v>1.8959533047105886E-2</v>
      </c>
      <c r="BK12" s="93">
        <v>34.950000000000003</v>
      </c>
      <c r="BL12" s="93">
        <v>19.27</v>
      </c>
      <c r="BM12" s="93">
        <v>2.0699999999999998</v>
      </c>
      <c r="BN12" s="93">
        <v>6.6549999999999994</v>
      </c>
      <c r="BO12" s="93">
        <v>23.990000000000002</v>
      </c>
      <c r="BP12" s="93">
        <v>451.16731517509731</v>
      </c>
      <c r="BQ12" s="93">
        <v>372.67087523277473</v>
      </c>
      <c r="BR12" s="97">
        <v>103.65147928994084</v>
      </c>
    </row>
    <row r="13" spans="1:70" x14ac:dyDescent="0.25">
      <c r="A13" s="14" t="s">
        <v>155</v>
      </c>
      <c r="B13" s="15">
        <v>158</v>
      </c>
      <c r="C13" s="15" t="s">
        <v>68</v>
      </c>
      <c r="D13" s="15" t="s">
        <v>2</v>
      </c>
      <c r="E13" s="15" t="s">
        <v>7</v>
      </c>
      <c r="F13" s="15" t="s">
        <v>2</v>
      </c>
      <c r="G13" s="15" t="s">
        <v>7</v>
      </c>
      <c r="H13" s="15" t="s">
        <v>2</v>
      </c>
      <c r="I13" s="15" t="s">
        <v>149</v>
      </c>
      <c r="J13" s="92">
        <v>43536</v>
      </c>
      <c r="K13" s="15" t="s">
        <v>71</v>
      </c>
      <c r="L13" s="92">
        <v>43605</v>
      </c>
      <c r="M13" s="15">
        <f t="shared" si="2"/>
        <v>69</v>
      </c>
      <c r="N13" s="93">
        <f t="shared" si="3"/>
        <v>9.8571428571428577</v>
      </c>
      <c r="O13" s="93">
        <f t="shared" si="4"/>
        <v>2.2747252747252751</v>
      </c>
      <c r="P13" s="15">
        <v>25.6</v>
      </c>
      <c r="Q13" s="15">
        <v>0.42349999999999999</v>
      </c>
      <c r="R13" s="94">
        <f t="shared" si="5"/>
        <v>1.6542968749999998E-2</v>
      </c>
      <c r="S13" s="95">
        <v>0.63900000000000001</v>
      </c>
      <c r="T13" s="93">
        <v>37.083037717700101</v>
      </c>
      <c r="U13" s="93">
        <v>16.348549999999999</v>
      </c>
      <c r="V13" s="93">
        <v>354.02333333333337</v>
      </c>
      <c r="W13" s="93">
        <v>99.143333333333331</v>
      </c>
      <c r="X13" s="93">
        <v>123.88</v>
      </c>
      <c r="Y13" s="93">
        <v>18.22</v>
      </c>
      <c r="Z13" s="95">
        <v>63.429010118032593</v>
      </c>
      <c r="AA13" s="95">
        <v>38.716967061149376</v>
      </c>
      <c r="AB13" s="95">
        <v>1.8557881316443681</v>
      </c>
      <c r="AC13" s="95">
        <v>2.3048101526364397</v>
      </c>
      <c r="AD13" s="95">
        <v>7.1555522933292965E-3</v>
      </c>
      <c r="AE13" s="95">
        <v>0.21736309410194568</v>
      </c>
      <c r="AF13" s="95">
        <v>0.34707465959848405</v>
      </c>
      <c r="AG13" s="95">
        <v>0.15305318754917535</v>
      </c>
      <c r="AH13" s="95">
        <v>0.17333982270864134</v>
      </c>
      <c r="AI13" s="95">
        <v>1.7558186659526902E-2</v>
      </c>
      <c r="AJ13" s="95">
        <v>4.2567311218255063E-2</v>
      </c>
      <c r="AK13" s="95">
        <v>3.0672431486511921E-2</v>
      </c>
      <c r="AL13" s="95">
        <v>9.7352727590276512E-3</v>
      </c>
      <c r="AM13" s="95">
        <v>3.1225183212072054E-2</v>
      </c>
      <c r="AN13" s="95">
        <v>3.5402755246016895E-2</v>
      </c>
      <c r="AO13" s="95">
        <v>4.5111467309007301E-2</v>
      </c>
      <c r="AP13" s="96">
        <v>2.4253575704276829</v>
      </c>
      <c r="AQ13" s="95">
        <v>2.4868714263331919E-2</v>
      </c>
      <c r="AR13" s="95">
        <v>5.1302811803727928E-2</v>
      </c>
      <c r="AS13" s="95">
        <v>5.4318163712638416E-2</v>
      </c>
      <c r="AT13" s="95">
        <v>9.7102001158751467E-3</v>
      </c>
      <c r="AU13" s="95">
        <v>2.3422874866935867E-2</v>
      </c>
      <c r="AV13" s="95">
        <v>2.9281019382335707E-2</v>
      </c>
      <c r="AW13" s="95">
        <v>6.7275282972488942E-2</v>
      </c>
      <c r="AX13" s="95">
        <v>6.492584833219163E-2</v>
      </c>
      <c r="AY13" s="95">
        <v>9.0478473114278743E-3</v>
      </c>
      <c r="AZ13" s="95">
        <v>1.1542738884700482E-2</v>
      </c>
      <c r="BA13" s="95">
        <v>4.6067308687283176E-2</v>
      </c>
      <c r="BB13" s="95">
        <v>0.214069487395392</v>
      </c>
      <c r="BC13" s="95">
        <v>9.7276509218383704E-3</v>
      </c>
      <c r="BD13" s="95">
        <v>1.4679217283579921E-2</v>
      </c>
      <c r="BE13" s="95">
        <v>9.4594524234019511E-2</v>
      </c>
      <c r="BF13" s="95">
        <v>0.13470713655044803</v>
      </c>
      <c r="BG13" s="95">
        <v>5.3701747155452798E-2</v>
      </c>
      <c r="BH13" s="95">
        <v>1.5632052898138928E-2</v>
      </c>
      <c r="BI13" s="95">
        <v>1.0164553673590896E-2</v>
      </c>
      <c r="BJ13" s="95">
        <v>1.0021519937610319E-2</v>
      </c>
      <c r="BK13" s="93">
        <v>31.14</v>
      </c>
      <c r="BL13" s="93">
        <v>18.28</v>
      </c>
      <c r="BM13" s="93">
        <v>1.7</v>
      </c>
      <c r="BN13" s="93">
        <v>6.2750000000000004</v>
      </c>
      <c r="BO13" s="93">
        <v>23.56</v>
      </c>
      <c r="BP13" s="93">
        <v>325.56598240469214</v>
      </c>
      <c r="BQ13" s="93">
        <v>450.23963824289405</v>
      </c>
      <c r="BR13" s="97">
        <v>82.171250000000001</v>
      </c>
    </row>
    <row r="14" spans="1:70" x14ac:dyDescent="0.25">
      <c r="A14" s="14" t="s">
        <v>156</v>
      </c>
      <c r="B14" s="15">
        <v>193</v>
      </c>
      <c r="C14" s="15" t="s">
        <v>68</v>
      </c>
      <c r="D14" s="15" t="s">
        <v>2</v>
      </c>
      <c r="E14" s="15" t="s">
        <v>7</v>
      </c>
      <c r="F14" s="15" t="s">
        <v>2</v>
      </c>
      <c r="G14" s="15" t="s">
        <v>7</v>
      </c>
      <c r="H14" s="15" t="s">
        <v>3</v>
      </c>
      <c r="I14" s="15" t="s">
        <v>149</v>
      </c>
      <c r="J14" s="92">
        <v>43563</v>
      </c>
      <c r="K14" s="15" t="s">
        <v>69</v>
      </c>
      <c r="L14" s="92">
        <v>43627</v>
      </c>
      <c r="M14" s="15">
        <f t="shared" si="2"/>
        <v>64</v>
      </c>
      <c r="N14" s="93">
        <f t="shared" si="3"/>
        <v>9.1428571428571423</v>
      </c>
      <c r="O14" s="93">
        <f t="shared" si="4"/>
        <v>2.1098901098901095</v>
      </c>
      <c r="P14" s="15">
        <v>26.4</v>
      </c>
      <c r="Q14" s="15">
        <v>0.41420000000000001</v>
      </c>
      <c r="R14" s="94">
        <f t="shared" si="5"/>
        <v>1.5689393939393941E-2</v>
      </c>
      <c r="S14" s="95">
        <v>0.58899999999999997</v>
      </c>
      <c r="T14" s="93">
        <v>43.892749572675349</v>
      </c>
      <c r="U14" s="93">
        <v>14.36598</v>
      </c>
      <c r="V14" s="93">
        <v>460.64000000000004</v>
      </c>
      <c r="W14" s="93">
        <v>351.65666666666669</v>
      </c>
      <c r="X14" s="93">
        <v>76.504999999999995</v>
      </c>
      <c r="Y14" s="93">
        <v>47.03</v>
      </c>
      <c r="Z14" s="95">
        <v>48.92297031522056</v>
      </c>
      <c r="AA14" s="95">
        <v>33.421235205096067</v>
      </c>
      <c r="AB14" s="95">
        <v>2.193615661041679</v>
      </c>
      <c r="AC14" s="95">
        <v>2.1118735058143492</v>
      </c>
      <c r="AD14" s="95">
        <v>1.6792065298794363E-2</v>
      </c>
      <c r="AE14" s="95">
        <v>0.23021756733425675</v>
      </c>
      <c r="AF14" s="95">
        <v>0.18971153968608706</v>
      </c>
      <c r="AG14" s="95">
        <v>0.12485033982676541</v>
      </c>
      <c r="AH14" s="95">
        <v>0.10991027097351792</v>
      </c>
      <c r="AI14" s="95">
        <v>1.7321371776688951E-2</v>
      </c>
      <c r="AJ14" s="95">
        <v>1.3808321261886398E-2</v>
      </c>
      <c r="AK14" s="95">
        <v>1.0856224397006438E-2</v>
      </c>
      <c r="AL14" s="95">
        <v>1.3254956588669977E-3</v>
      </c>
      <c r="AM14" s="95">
        <v>7.110806883340386E-3</v>
      </c>
      <c r="AN14" s="95">
        <v>9.8204828368799318E-3</v>
      </c>
      <c r="AO14" s="95">
        <v>1.8722649537934413E-2</v>
      </c>
      <c r="AP14" s="96">
        <v>1.9049655785626853</v>
      </c>
      <c r="AQ14" s="95">
        <v>1.3202951895552052E-2</v>
      </c>
      <c r="AR14" s="95">
        <v>2.8597120973492429E-2</v>
      </c>
      <c r="AS14" s="95">
        <v>2.3077460901299095E-2</v>
      </c>
      <c r="AT14" s="95">
        <v>1.248155293439928E-2</v>
      </c>
      <c r="AU14" s="95">
        <v>2.7395514249523113E-2</v>
      </c>
      <c r="AV14" s="95">
        <v>1.2794114276025002E-2</v>
      </c>
      <c r="AW14" s="95">
        <v>2.8676162647377809E-2</v>
      </c>
      <c r="AX14" s="95">
        <v>4.931729025290247E-2</v>
      </c>
      <c r="AY14" s="95">
        <v>8.0132550881902749E-3</v>
      </c>
      <c r="AZ14" s="95">
        <v>8.7288309703313291E-3</v>
      </c>
      <c r="BA14" s="95">
        <v>1.8160170226412899E-2</v>
      </c>
      <c r="BB14" s="95">
        <v>0.14879418920436327</v>
      </c>
      <c r="BC14" s="95">
        <v>1.1975702542837832E-2</v>
      </c>
      <c r="BD14" s="95">
        <v>5.7579543877829291E-3</v>
      </c>
      <c r="BE14" s="95">
        <v>8.9694152421103179E-2</v>
      </c>
      <c r="BF14" s="95">
        <v>0.10760247767521795</v>
      </c>
      <c r="BG14" s="95">
        <v>3.7411078483842779E-2</v>
      </c>
      <c r="BH14" s="95">
        <v>1.7116151051604071E-2</v>
      </c>
      <c r="BI14" s="95">
        <v>8.1846508367744569E-3</v>
      </c>
      <c r="BJ14" s="95">
        <v>1.4008679801479894E-2</v>
      </c>
      <c r="BK14" s="93">
        <v>24.02</v>
      </c>
      <c r="BL14" s="93">
        <v>7.76</v>
      </c>
      <c r="BM14" s="93">
        <v>1.38</v>
      </c>
      <c r="BN14" s="93">
        <v>7.3</v>
      </c>
      <c r="BO14" s="93">
        <v>16.97</v>
      </c>
      <c r="BP14" s="93">
        <v>428.71999999999997</v>
      </c>
      <c r="BQ14" s="93">
        <v>838.54423387096779</v>
      </c>
      <c r="BR14" s="97">
        <v>56.347799442896942</v>
      </c>
    </row>
    <row r="15" spans="1:70" x14ac:dyDescent="0.25">
      <c r="A15" s="14" t="s">
        <v>157</v>
      </c>
      <c r="B15" s="15">
        <v>204</v>
      </c>
      <c r="C15" s="15" t="s">
        <v>68</v>
      </c>
      <c r="D15" s="15" t="s">
        <v>2</v>
      </c>
      <c r="E15" s="15" t="s">
        <v>7</v>
      </c>
      <c r="F15" s="15" t="s">
        <v>2</v>
      </c>
      <c r="G15" s="15" t="s">
        <v>7</v>
      </c>
      <c r="H15" s="15" t="s">
        <v>2</v>
      </c>
      <c r="I15" s="15" t="s">
        <v>149</v>
      </c>
      <c r="J15" s="92">
        <v>43570</v>
      </c>
      <c r="K15" s="15" t="s">
        <v>69</v>
      </c>
      <c r="L15" s="92">
        <v>43627</v>
      </c>
      <c r="M15" s="15">
        <f t="shared" si="2"/>
        <v>57</v>
      </c>
      <c r="N15" s="93">
        <f t="shared" si="3"/>
        <v>8.1428571428571423</v>
      </c>
      <c r="O15" s="93">
        <f t="shared" si="4"/>
        <v>1.8791208791208791</v>
      </c>
      <c r="P15" s="15">
        <v>28.7</v>
      </c>
      <c r="Q15" s="15">
        <v>0.52329999999999999</v>
      </c>
      <c r="R15" s="94">
        <f t="shared" si="5"/>
        <v>1.8233449477351917E-2</v>
      </c>
      <c r="S15" s="95">
        <v>0.60199999999999998</v>
      </c>
      <c r="T15" s="93">
        <v>39.674273835434668</v>
      </c>
      <c r="U15" s="93"/>
      <c r="V15" s="93">
        <v>340.69</v>
      </c>
      <c r="W15" s="93">
        <v>74.88</v>
      </c>
      <c r="X15" s="93">
        <v>88.8</v>
      </c>
      <c r="Y15" s="93">
        <v>13.18</v>
      </c>
      <c r="Z15" s="95">
        <v>68.531494902465838</v>
      </c>
      <c r="AA15" s="95">
        <v>43.513247441351197</v>
      </c>
      <c r="AB15" s="95">
        <v>1.5949752614514443</v>
      </c>
      <c r="AC15" s="95">
        <v>2.4744205275618736</v>
      </c>
      <c r="AD15" s="95">
        <v>8.6828642332251287E-3</v>
      </c>
      <c r="AE15" s="95">
        <v>0.2446679658477596</v>
      </c>
      <c r="AF15" s="95">
        <v>0.31102225606107614</v>
      </c>
      <c r="AG15" s="95">
        <v>0.19550124203969726</v>
      </c>
      <c r="AH15" s="95">
        <v>0.19589143554253644</v>
      </c>
      <c r="AI15" s="95">
        <v>2.1616413246476188E-2</v>
      </c>
      <c r="AJ15" s="95">
        <v>3.6538683092402449E-2</v>
      </c>
      <c r="AK15" s="95">
        <v>4.8607318323844559E-2</v>
      </c>
      <c r="AL15" s="95">
        <v>6.2104257312400072E-3</v>
      </c>
      <c r="AM15" s="95">
        <v>2.9383269877925389E-2</v>
      </c>
      <c r="AN15" s="95">
        <v>3.3710230971908547E-2</v>
      </c>
      <c r="AO15" s="95">
        <v>6.3146216021687504E-2</v>
      </c>
      <c r="AP15" s="96">
        <v>3.1639841146831893</v>
      </c>
      <c r="AQ15" s="95">
        <v>6.9521666296004959E-3</v>
      </c>
      <c r="AR15" s="95">
        <v>3.7583413339634976E-2</v>
      </c>
      <c r="AS15" s="95">
        <v>6.2461956985919123E-2</v>
      </c>
      <c r="AT15" s="95">
        <v>5.3669856475828366E-3</v>
      </c>
      <c r="AU15" s="95">
        <v>3.9935473387764493E-2</v>
      </c>
      <c r="AV15" s="95">
        <v>1.3916868569833428E-2</v>
      </c>
      <c r="AW15" s="95">
        <v>2.8692298760657788E-2</v>
      </c>
      <c r="AX15" s="95">
        <v>3.5143891718422131E-2</v>
      </c>
      <c r="AY15" s="95">
        <v>1.2512212446637265E-2</v>
      </c>
      <c r="AZ15" s="95">
        <v>5.7803002511171743E-3</v>
      </c>
      <c r="BA15" s="95">
        <v>2.8196464294565883E-2</v>
      </c>
      <c r="BB15" s="95">
        <v>0.13569701673608467</v>
      </c>
      <c r="BC15" s="95">
        <v>1.097321670480928E-2</v>
      </c>
      <c r="BD15" s="95">
        <v>1.00615594422661E-2</v>
      </c>
      <c r="BE15" s="95">
        <v>9.1948770366741067E-2</v>
      </c>
      <c r="BF15" s="95">
        <v>9.2641252292885695E-2</v>
      </c>
      <c r="BG15" s="95">
        <v>3.2309607210218194E-2</v>
      </c>
      <c r="BH15" s="95">
        <v>2.4265616212500618E-2</v>
      </c>
      <c r="BI15" s="95">
        <v>8.7125053391237939E-3</v>
      </c>
      <c r="BJ15" s="95">
        <v>8.3906791734382671E-3</v>
      </c>
      <c r="BK15" s="93">
        <v>29.74</v>
      </c>
      <c r="BL15" s="93">
        <v>18.649999999999999</v>
      </c>
      <c r="BM15" s="93">
        <v>3.43</v>
      </c>
      <c r="BN15" s="93">
        <v>10.220000000000001</v>
      </c>
      <c r="BO15" s="93">
        <v>24.12</v>
      </c>
      <c r="BP15" s="93">
        <v>389.29032258064512</v>
      </c>
      <c r="BQ15" s="93">
        <v>327.69441281138785</v>
      </c>
      <c r="BR15" s="97">
        <v>105.45874285714285</v>
      </c>
    </row>
    <row r="16" spans="1:70" x14ac:dyDescent="0.25">
      <c r="A16" s="14" t="s">
        <v>158</v>
      </c>
      <c r="B16" s="15">
        <v>230</v>
      </c>
      <c r="C16" s="15" t="s">
        <v>75</v>
      </c>
      <c r="D16" s="15" t="s">
        <v>2</v>
      </c>
      <c r="E16" s="15" t="s">
        <v>7</v>
      </c>
      <c r="F16" s="15" t="s">
        <v>2</v>
      </c>
      <c r="G16" s="15" t="s">
        <v>7</v>
      </c>
      <c r="H16" s="15" t="s">
        <v>2</v>
      </c>
      <c r="I16" s="15" t="s">
        <v>149</v>
      </c>
      <c r="J16" s="92">
        <v>43587</v>
      </c>
      <c r="K16" s="15" t="s">
        <v>71</v>
      </c>
      <c r="L16" s="92">
        <v>43651</v>
      </c>
      <c r="M16" s="15">
        <f t="shared" si="2"/>
        <v>64</v>
      </c>
      <c r="N16" s="93">
        <f t="shared" si="3"/>
        <v>9.1428571428571423</v>
      </c>
      <c r="O16" s="93">
        <f t="shared" si="4"/>
        <v>2.1098901098901095</v>
      </c>
      <c r="P16" s="15">
        <v>21.8</v>
      </c>
      <c r="Q16" s="15">
        <v>0.27739999999999998</v>
      </c>
      <c r="R16" s="94">
        <f t="shared" si="5"/>
        <v>1.2724770642201833E-2</v>
      </c>
      <c r="S16" s="95">
        <v>0.66</v>
      </c>
      <c r="T16" s="93">
        <v>60.204862843577018</v>
      </c>
      <c r="U16" s="93">
        <v>14.893140000000001</v>
      </c>
      <c r="V16" s="93">
        <v>288.91000000000003</v>
      </c>
      <c r="W16" s="93">
        <v>98.286666666666676</v>
      </c>
      <c r="X16" s="93">
        <v>40.06</v>
      </c>
      <c r="Y16" s="93">
        <v>19.035</v>
      </c>
      <c r="Z16" s="95">
        <v>46.59413428104876</v>
      </c>
      <c r="AA16" s="95">
        <v>29.539811428984528</v>
      </c>
      <c r="AB16" s="95">
        <v>1.4628721238485278</v>
      </c>
      <c r="AC16" s="95">
        <v>3.281531502525183</v>
      </c>
      <c r="AD16" s="95">
        <v>5.5475727757755347E-3</v>
      </c>
      <c r="AE16" s="95">
        <v>0.26719822141944133</v>
      </c>
      <c r="AF16" s="95">
        <v>0.12573930977314976</v>
      </c>
      <c r="AG16" s="95">
        <v>0.16953454037215199</v>
      </c>
      <c r="AH16" s="95">
        <v>0.14659862523619596</v>
      </c>
      <c r="AI16" s="95">
        <v>1.3745991003900228E-2</v>
      </c>
      <c r="AJ16" s="95">
        <v>3.2598900274308111E-2</v>
      </c>
      <c r="AK16" s="95">
        <v>1.9883807842772324E-2</v>
      </c>
      <c r="AL16" s="95">
        <v>6.6939571685302041E-3</v>
      </c>
      <c r="AM16" s="95">
        <v>1.6109225609101687E-2</v>
      </c>
      <c r="AN16" s="95">
        <v>1.9723714783901843E-2</v>
      </c>
      <c r="AO16" s="95">
        <v>5.2430190971777368E-2</v>
      </c>
      <c r="AP16" s="96">
        <v>2.6061205722397025</v>
      </c>
      <c r="AQ16" s="95">
        <v>1.7147097203650194E-2</v>
      </c>
      <c r="AR16" s="95">
        <v>2.348572774374914E-2</v>
      </c>
      <c r="AS16" s="95">
        <v>1.46652601476899E-2</v>
      </c>
      <c r="AT16" s="95">
        <v>8.7514100963768174E-3</v>
      </c>
      <c r="AU16" s="95">
        <v>1.54077296308688E-2</v>
      </c>
      <c r="AV16" s="95">
        <v>1.7320629228491678E-2</v>
      </c>
      <c r="AW16" s="95">
        <v>3.8667867600945774E-2</v>
      </c>
      <c r="AX16" s="95">
        <v>4.983009966795722E-2</v>
      </c>
      <c r="AY16" s="95">
        <v>1.4428604873266623E-2</v>
      </c>
      <c r="AZ16" s="95">
        <v>7.6378759884857261E-3</v>
      </c>
      <c r="BA16" s="95">
        <v>4.1441976037439959E-2</v>
      </c>
      <c r="BB16" s="95">
        <v>0.11114060790127479</v>
      </c>
      <c r="BC16" s="95">
        <v>7.8991360790501251E-3</v>
      </c>
      <c r="BD16" s="95">
        <v>1.521287419426068E-2</v>
      </c>
      <c r="BE16" s="95">
        <v>7.1015726467297396E-2</v>
      </c>
      <c r="BF16" s="95">
        <v>0.10123262007943927</v>
      </c>
      <c r="BG16" s="95">
        <v>2.7045356884639493E-2</v>
      </c>
      <c r="BH16" s="95">
        <v>1.9223419216505524E-2</v>
      </c>
      <c r="BI16" s="95">
        <v>5.5180251821345221E-3</v>
      </c>
      <c r="BJ16" s="95">
        <v>1.228868388555697E-2</v>
      </c>
      <c r="BK16" s="93">
        <v>29.18</v>
      </c>
      <c r="BL16" s="93">
        <v>18.79</v>
      </c>
      <c r="BM16" s="93">
        <v>1.75</v>
      </c>
      <c r="BN16" s="93">
        <v>12.335000000000001</v>
      </c>
      <c r="BO16" s="93">
        <v>22.130000000000003</v>
      </c>
      <c r="BP16" s="93">
        <v>598.93401015228437</v>
      </c>
      <c r="BQ16" s="93">
        <v>705.93265217391308</v>
      </c>
      <c r="BR16" s="97">
        <v>94.791620111731845</v>
      </c>
    </row>
    <row r="17" spans="1:70" x14ac:dyDescent="0.25">
      <c r="A17" s="14" t="s">
        <v>159</v>
      </c>
      <c r="B17" s="15">
        <v>222</v>
      </c>
      <c r="C17" s="15" t="s">
        <v>75</v>
      </c>
      <c r="D17" s="15" t="s">
        <v>2</v>
      </c>
      <c r="E17" s="15" t="s">
        <v>7</v>
      </c>
      <c r="F17" s="15" t="s">
        <v>2</v>
      </c>
      <c r="G17" s="15" t="s">
        <v>7</v>
      </c>
      <c r="H17" s="15" t="s">
        <v>2</v>
      </c>
      <c r="I17" s="15" t="s">
        <v>149</v>
      </c>
      <c r="J17" s="92">
        <v>43582</v>
      </c>
      <c r="K17" s="15" t="s">
        <v>69</v>
      </c>
      <c r="L17" s="92">
        <v>43651</v>
      </c>
      <c r="M17" s="15">
        <f t="shared" si="2"/>
        <v>69</v>
      </c>
      <c r="N17" s="93">
        <f t="shared" si="3"/>
        <v>9.8571428571428577</v>
      </c>
      <c r="O17" s="93">
        <f t="shared" si="4"/>
        <v>2.2747252747252751</v>
      </c>
      <c r="P17" s="15">
        <v>20.6</v>
      </c>
      <c r="Q17" s="15">
        <v>0.34989999999999999</v>
      </c>
      <c r="R17" s="94">
        <f t="shared" si="5"/>
        <v>1.6985436893203882E-2</v>
      </c>
      <c r="S17" s="95">
        <v>0.92200000000000004</v>
      </c>
      <c r="T17" s="93"/>
      <c r="U17" s="93">
        <v>15.957190000000001</v>
      </c>
      <c r="V17" s="93">
        <v>315.27</v>
      </c>
      <c r="W17" s="93">
        <v>279.92</v>
      </c>
      <c r="X17" s="93"/>
      <c r="Y17" s="93"/>
      <c r="Z17" s="95">
        <v>45.363994617829391</v>
      </c>
      <c r="AA17" s="95">
        <v>35.304762579647843</v>
      </c>
      <c r="AB17" s="95">
        <v>2.2486127409877006</v>
      </c>
      <c r="AC17" s="95">
        <v>2.6392582472300292</v>
      </c>
      <c r="AD17" s="95">
        <v>1.593788352558163E-2</v>
      </c>
      <c r="AE17" s="95">
        <v>0.27704899126572835</v>
      </c>
      <c r="AF17" s="95">
        <v>0.24840809920736073</v>
      </c>
      <c r="AG17" s="95">
        <v>0.14807055265498018</v>
      </c>
      <c r="AH17" s="95">
        <v>0.17509795601747258</v>
      </c>
      <c r="AI17" s="95">
        <v>1.7712087790706609E-2</v>
      </c>
      <c r="AJ17" s="95">
        <v>4.009536006409066E-2</v>
      </c>
      <c r="AK17" s="95">
        <v>2.214365368839278E-2</v>
      </c>
      <c r="AL17" s="95">
        <v>9.4122071753175145E-3</v>
      </c>
      <c r="AM17" s="95">
        <v>3.4394206389175806E-2</v>
      </c>
      <c r="AN17" s="95">
        <v>5.3368007464687492E-2</v>
      </c>
      <c r="AO17" s="95">
        <v>2.8437585163162023E-2</v>
      </c>
      <c r="AP17" s="96">
        <v>3.2218875845127299</v>
      </c>
      <c r="AQ17" s="95">
        <v>2.7493095644774975E-2</v>
      </c>
      <c r="AR17" s="95">
        <v>5.3292628574959457E-2</v>
      </c>
      <c r="AS17" s="95">
        <v>3.8154756705298117E-2</v>
      </c>
      <c r="AT17" s="95">
        <v>2.6497050311268706E-2</v>
      </c>
      <c r="AU17" s="95">
        <v>1.9161853852403349E-2</v>
      </c>
      <c r="AV17" s="95">
        <v>3.8748662616863397E-2</v>
      </c>
      <c r="AW17" s="95">
        <v>6.9825423257739938E-2</v>
      </c>
      <c r="AX17" s="95">
        <v>7.4762980190373737E-2</v>
      </c>
      <c r="AY17" s="95">
        <v>2.9081534664250099E-2</v>
      </c>
      <c r="AZ17" s="95">
        <v>6.4414572226985057E-3</v>
      </c>
      <c r="BA17" s="95">
        <v>3.6007405584883981E-2</v>
      </c>
      <c r="BB17" s="95">
        <v>0.21414862360838408</v>
      </c>
      <c r="BC17" s="95">
        <v>1.3709139999266028E-2</v>
      </c>
      <c r="BD17" s="95">
        <v>2.2146731274121693E-2</v>
      </c>
      <c r="BE17" s="95">
        <v>0.17261038531740658</v>
      </c>
      <c r="BF17" s="95">
        <v>0.16064972666585739</v>
      </c>
      <c r="BG17" s="95">
        <v>4.5835621311696155E-2</v>
      </c>
      <c r="BH17" s="95">
        <v>2.1454170168823773E-2</v>
      </c>
      <c r="BI17" s="95">
        <v>1.9929217750440476E-2</v>
      </c>
      <c r="BJ17" s="95">
        <v>6.9969141461694835E-3</v>
      </c>
      <c r="BK17" s="93">
        <v>35.67</v>
      </c>
      <c r="BL17" s="93">
        <v>7.3</v>
      </c>
      <c r="BM17" s="93">
        <v>0.56999999999999995</v>
      </c>
      <c r="BN17" s="93"/>
      <c r="BO17" s="93"/>
      <c r="BP17" s="93">
        <v>419.12844036697254</v>
      </c>
      <c r="BQ17" s="93">
        <v>1367.3373983739839</v>
      </c>
      <c r="BR17" s="97">
        <v>46.911511627906975</v>
      </c>
    </row>
    <row r="18" spans="1:70" x14ac:dyDescent="0.25">
      <c r="A18" s="14" t="s">
        <v>160</v>
      </c>
      <c r="B18" s="15">
        <v>182</v>
      </c>
      <c r="C18" s="15" t="s">
        <v>75</v>
      </c>
      <c r="D18" s="15" t="s">
        <v>2</v>
      </c>
      <c r="E18" s="15" t="s">
        <v>7</v>
      </c>
      <c r="F18" s="15" t="s">
        <v>161</v>
      </c>
      <c r="G18" s="15" t="s">
        <v>7</v>
      </c>
      <c r="H18" s="15" t="s">
        <v>3</v>
      </c>
      <c r="I18" s="15" t="s">
        <v>149</v>
      </c>
      <c r="J18" s="92">
        <v>43550</v>
      </c>
      <c r="K18" s="15" t="s">
        <v>69</v>
      </c>
      <c r="L18" s="92">
        <v>43619</v>
      </c>
      <c r="M18" s="15">
        <f t="shared" si="2"/>
        <v>69</v>
      </c>
      <c r="N18" s="93">
        <f t="shared" si="3"/>
        <v>9.8571428571428577</v>
      </c>
      <c r="O18" s="93">
        <f t="shared" si="4"/>
        <v>2.2747252747252751</v>
      </c>
      <c r="P18" s="15">
        <v>22.4</v>
      </c>
      <c r="Q18" s="15">
        <v>0.3372</v>
      </c>
      <c r="R18" s="94">
        <f t="shared" si="5"/>
        <v>1.505357142857143E-2</v>
      </c>
      <c r="S18" s="95">
        <v>0.77400000000000002</v>
      </c>
      <c r="T18" s="93">
        <v>50.679576556501715</v>
      </c>
      <c r="U18" s="93"/>
      <c r="V18" s="93">
        <v>373.69</v>
      </c>
      <c r="W18" s="93">
        <v>361.1</v>
      </c>
      <c r="X18" s="93">
        <v>39.520000000000003</v>
      </c>
      <c r="Y18" s="93">
        <v>22.09</v>
      </c>
      <c r="Z18" s="95">
        <v>54.640162779966943</v>
      </c>
      <c r="AA18" s="95">
        <v>44.797218812263331</v>
      </c>
      <c r="AB18" s="95">
        <v>2.3337550587374283</v>
      </c>
      <c r="AC18" s="95">
        <v>3.0440889161832123</v>
      </c>
      <c r="AD18" s="95">
        <v>1.7107590695496461E-2</v>
      </c>
      <c r="AE18" s="95">
        <v>0.23478602817120711</v>
      </c>
      <c r="AF18" s="95">
        <v>0.35688656111936051</v>
      </c>
      <c r="AG18" s="95">
        <v>0.26465680520110163</v>
      </c>
      <c r="AH18" s="95">
        <v>0.21235744814648402</v>
      </c>
      <c r="AI18" s="95">
        <v>1.5761829972260499E-2</v>
      </c>
      <c r="AJ18" s="95">
        <v>3.5478992552816252E-2</v>
      </c>
      <c r="AK18" s="95">
        <v>2.1226840262903616E-2</v>
      </c>
      <c r="AL18" s="95">
        <v>1.0282851330678411E-2</v>
      </c>
      <c r="AM18" s="95">
        <v>4.3208906977637074E-2</v>
      </c>
      <c r="AN18" s="95">
        <v>3.5600586121919624E-2</v>
      </c>
      <c r="AO18" s="95">
        <v>5.2164855758762729E-2</v>
      </c>
      <c r="AP18" s="96">
        <v>2.19433757191941</v>
      </c>
      <c r="AQ18" s="95">
        <v>2.1530743120487552E-2</v>
      </c>
      <c r="AR18" s="95">
        <v>6.3270541326450491E-2</v>
      </c>
      <c r="AS18" s="95">
        <v>3.9660253054062469E-2</v>
      </c>
      <c r="AT18" s="95">
        <v>3.4145740541226426E-2</v>
      </c>
      <c r="AU18" s="95">
        <v>1.5912499489779453E-2</v>
      </c>
      <c r="AV18" s="95">
        <v>4.063088569056196E-2</v>
      </c>
      <c r="AW18" s="95">
        <v>5.2813456045724523E-2</v>
      </c>
      <c r="AX18" s="95">
        <v>8.3671415541423377E-2</v>
      </c>
      <c r="AY18" s="95">
        <v>1.6263558182329163E-2</v>
      </c>
      <c r="AZ18" s="95">
        <v>4.1892679619097628E-3</v>
      </c>
      <c r="BA18" s="95">
        <v>4.0876548506379132E-2</v>
      </c>
      <c r="BB18" s="95">
        <v>0.22944482866848545</v>
      </c>
      <c r="BC18" s="95">
        <v>1.4169388968095107E-2</v>
      </c>
      <c r="BD18" s="95">
        <v>1.6707257740544195E-2</v>
      </c>
      <c r="BE18" s="95">
        <v>0.10377497392559773</v>
      </c>
      <c r="BF18" s="95">
        <v>0.14404061168755625</v>
      </c>
      <c r="BG18" s="95">
        <v>6.6963617025976016E-2</v>
      </c>
      <c r="BH18" s="95">
        <v>1.5466824412068571E-2</v>
      </c>
      <c r="BI18" s="95">
        <v>8.033078088164898E-3</v>
      </c>
      <c r="BJ18" s="95">
        <v>1.0252157293165715E-2</v>
      </c>
      <c r="BK18" s="93">
        <v>26.37</v>
      </c>
      <c r="BL18" s="93">
        <v>16.559999999999999</v>
      </c>
      <c r="BM18" s="93">
        <v>1.36</v>
      </c>
      <c r="BN18" s="93">
        <v>14.23</v>
      </c>
      <c r="BO18" s="93">
        <v>18.98</v>
      </c>
      <c r="BP18" s="93">
        <v>458.89436619718316</v>
      </c>
      <c r="BQ18" s="93">
        <v>588.77414634146339</v>
      </c>
      <c r="BR18" s="97">
        <v>77.79375959079286</v>
      </c>
    </row>
    <row r="19" spans="1:70" x14ac:dyDescent="0.25">
      <c r="A19" s="14" t="s">
        <v>162</v>
      </c>
      <c r="B19" s="15">
        <v>173</v>
      </c>
      <c r="C19" s="15" t="s">
        <v>75</v>
      </c>
      <c r="D19" s="15" t="s">
        <v>2</v>
      </c>
      <c r="E19" s="15" t="s">
        <v>7</v>
      </c>
      <c r="F19" s="15" t="s">
        <v>2</v>
      </c>
      <c r="G19" s="15" t="s">
        <v>7</v>
      </c>
      <c r="H19" s="15" t="s">
        <v>1</v>
      </c>
      <c r="I19" s="15" t="s">
        <v>149</v>
      </c>
      <c r="J19" s="92">
        <v>43539</v>
      </c>
      <c r="K19" s="15" t="s">
        <v>69</v>
      </c>
      <c r="L19" s="92">
        <v>43605</v>
      </c>
      <c r="M19" s="15">
        <f t="shared" si="2"/>
        <v>66</v>
      </c>
      <c r="N19" s="93">
        <f t="shared" si="3"/>
        <v>9.4285714285714288</v>
      </c>
      <c r="O19" s="93">
        <f t="shared" si="4"/>
        <v>2.1758241758241756</v>
      </c>
      <c r="P19" s="15">
        <v>24.3</v>
      </c>
      <c r="Q19" s="15">
        <v>0.312</v>
      </c>
      <c r="R19" s="94">
        <f t="shared" si="5"/>
        <v>1.2839506172839505E-2</v>
      </c>
      <c r="S19" s="95">
        <v>0.39</v>
      </c>
      <c r="T19" s="93">
        <v>233.38519780511939</v>
      </c>
      <c r="U19" s="93">
        <v>14.752000000000001</v>
      </c>
      <c r="V19" s="93">
        <v>302.38</v>
      </c>
      <c r="W19" s="93">
        <v>110.52500000000001</v>
      </c>
      <c r="X19" s="93">
        <v>37.69</v>
      </c>
      <c r="Y19" s="93">
        <v>13.35</v>
      </c>
      <c r="Z19" s="95">
        <v>53.944773566866154</v>
      </c>
      <c r="AA19" s="95">
        <v>37.515850446357113</v>
      </c>
      <c r="AB19" s="95">
        <v>1.7142109903436842</v>
      </c>
      <c r="AC19" s="95">
        <v>2.9529638957321032</v>
      </c>
      <c r="AD19" s="95">
        <v>2.4244868097222438E-2</v>
      </c>
      <c r="AE19" s="95">
        <v>0.26697247227028748</v>
      </c>
      <c r="AF19" s="95">
        <v>0.11989775543324367</v>
      </c>
      <c r="AG19" s="95">
        <v>0.11061639834110014</v>
      </c>
      <c r="AH19" s="95">
        <v>0.14013279547938526</v>
      </c>
      <c r="AI19" s="95">
        <v>1.3325718954232423E-2</v>
      </c>
      <c r="AJ19" s="95">
        <v>2.3266153629364416E-2</v>
      </c>
      <c r="AK19" s="95">
        <v>1.6689383033935488E-2</v>
      </c>
      <c r="AL19" s="95">
        <v>5.0708830721929235E-3</v>
      </c>
      <c r="AM19" s="95">
        <v>2.512061365599624E-2</v>
      </c>
      <c r="AN19" s="95">
        <v>6.9777550600117729E-3</v>
      </c>
      <c r="AO19" s="95">
        <v>5.6639493960096481E-2</v>
      </c>
      <c r="AP19" s="96">
        <v>4.7165486854804337</v>
      </c>
      <c r="AQ19" s="95">
        <v>9.4963236864428618E-3</v>
      </c>
      <c r="AR19" s="95">
        <v>1.8007744084765055E-2</v>
      </c>
      <c r="AS19" s="95">
        <v>2.6458817581768917E-2</v>
      </c>
      <c r="AT19" s="95">
        <v>1.3916179732416231E-2</v>
      </c>
      <c r="AU19" s="95">
        <v>1.3276840570398834E-2</v>
      </c>
      <c r="AV19" s="95">
        <v>9.0722121498411478E-3</v>
      </c>
      <c r="AW19" s="95">
        <v>1.7888087050853724E-2</v>
      </c>
      <c r="AX19" s="95">
        <v>2.5450615340666085E-2</v>
      </c>
      <c r="AY19" s="95">
        <v>1.8186414228290894E-3</v>
      </c>
      <c r="AZ19" s="95">
        <v>6.8049338049827072E-3</v>
      </c>
      <c r="BA19" s="95">
        <v>7.1639498376011232E-3</v>
      </c>
      <c r="BB19" s="95">
        <v>0.10008262058704898</v>
      </c>
      <c r="BC19" s="95">
        <v>6.7788007427834569E-3</v>
      </c>
      <c r="BD19" s="95">
        <v>7.5839267882119189E-3</v>
      </c>
      <c r="BE19" s="95">
        <v>3.5123148755551253E-2</v>
      </c>
      <c r="BF19" s="95">
        <v>5.9879543927445725E-2</v>
      </c>
      <c r="BG19" s="95">
        <v>3.1079052050334621E-2</v>
      </c>
      <c r="BH19" s="95">
        <v>2.1407252522376501E-2</v>
      </c>
      <c r="BI19" s="95">
        <v>3.1159701702783466E-3</v>
      </c>
      <c r="BJ19" s="95">
        <v>1.1003317559380282E-2</v>
      </c>
      <c r="BK19" s="93">
        <v>35.979999999999997</v>
      </c>
      <c r="BL19" s="93">
        <v>10</v>
      </c>
      <c r="BM19" s="93">
        <v>1.1100000000000001</v>
      </c>
      <c r="BN19" s="93">
        <v>9.77</v>
      </c>
      <c r="BO19" s="93">
        <v>26.7</v>
      </c>
      <c r="BP19" s="93">
        <v>491.49206349206355</v>
      </c>
      <c r="BQ19" s="93">
        <v>784.56074534161496</v>
      </c>
      <c r="BR19" s="97">
        <v>60.045804597701157</v>
      </c>
    </row>
    <row r="20" spans="1:70" x14ac:dyDescent="0.25">
      <c r="A20" s="14" t="s">
        <v>163</v>
      </c>
      <c r="B20" s="15">
        <v>175</v>
      </c>
      <c r="C20" s="15" t="s">
        <v>75</v>
      </c>
      <c r="D20" s="15" t="s">
        <v>2</v>
      </c>
      <c r="E20" s="15" t="s">
        <v>7</v>
      </c>
      <c r="F20" s="15" t="s">
        <v>2</v>
      </c>
      <c r="G20" s="15" t="s">
        <v>7</v>
      </c>
      <c r="H20" s="15" t="s">
        <v>2</v>
      </c>
      <c r="I20" s="15" t="s">
        <v>149</v>
      </c>
      <c r="J20" s="92">
        <v>43539</v>
      </c>
      <c r="K20" s="15" t="s">
        <v>69</v>
      </c>
      <c r="L20" s="92">
        <v>43605</v>
      </c>
      <c r="M20" s="15">
        <f t="shared" si="2"/>
        <v>66</v>
      </c>
      <c r="N20" s="93">
        <f t="shared" si="3"/>
        <v>9.4285714285714288</v>
      </c>
      <c r="O20" s="93">
        <f t="shared" si="4"/>
        <v>2.1758241758241756</v>
      </c>
      <c r="P20" s="15">
        <v>22.2</v>
      </c>
      <c r="Q20" s="15">
        <v>0.30459999999999998</v>
      </c>
      <c r="R20" s="94">
        <f t="shared" si="5"/>
        <v>1.372072072072072E-2</v>
      </c>
      <c r="S20" s="95">
        <v>0.60749999999999993</v>
      </c>
      <c r="T20" s="93"/>
      <c r="U20" s="93"/>
      <c r="V20" s="93"/>
      <c r="W20" s="93"/>
      <c r="X20" s="93"/>
      <c r="Y20" s="93"/>
      <c r="Z20" s="95">
        <v>58.900695269858609</v>
      </c>
      <c r="AA20" s="95">
        <v>33.423877557456954</v>
      </c>
      <c r="AB20" s="95">
        <v>1.5318312370046772</v>
      </c>
      <c r="AC20" s="95">
        <v>1.7074220409891867</v>
      </c>
      <c r="AD20" s="95">
        <v>6.5857106285755829E-3</v>
      </c>
      <c r="AE20" s="95">
        <v>0.13403492944378637</v>
      </c>
      <c r="AF20" s="95">
        <v>0.13043471809664683</v>
      </c>
      <c r="AG20" s="95">
        <v>6.8714542424299516E-2</v>
      </c>
      <c r="AH20" s="95">
        <v>0.11423839347049797</v>
      </c>
      <c r="AI20" s="95">
        <v>2.5362868607091266E-2</v>
      </c>
      <c r="AJ20" s="95">
        <v>1.9469617711908589E-2</v>
      </c>
      <c r="AK20" s="95">
        <v>1.9312867661150784E-2</v>
      </c>
      <c r="AL20" s="95">
        <v>8.8977008846141039E-3</v>
      </c>
      <c r="AM20" s="95">
        <v>2.3046539195883533E-2</v>
      </c>
      <c r="AN20" s="95">
        <v>1.2355416926450861E-2</v>
      </c>
      <c r="AO20" s="95">
        <v>3.5665502531397976E-2</v>
      </c>
      <c r="AP20" s="96">
        <v>3.1942298617368574</v>
      </c>
      <c r="AQ20" s="95">
        <v>1.6001943841607642E-2</v>
      </c>
      <c r="AR20" s="95">
        <v>1.9418008826859883E-2</v>
      </c>
      <c r="AS20" s="95">
        <v>3.7671579952173517E-2</v>
      </c>
      <c r="AT20" s="95">
        <v>1.2458091823016324E-2</v>
      </c>
      <c r="AU20" s="95">
        <v>1.6262147801117472E-2</v>
      </c>
      <c r="AV20" s="95">
        <v>8.9511215170538609E-3</v>
      </c>
      <c r="AW20" s="95">
        <v>3.0488724930768374E-2</v>
      </c>
      <c r="AX20" s="95">
        <v>4.7483869326935518E-2</v>
      </c>
      <c r="AY20" s="95">
        <v>9.9638839546450243E-3</v>
      </c>
      <c r="AZ20" s="95">
        <v>5.3198477722733893E-3</v>
      </c>
      <c r="BA20" s="95">
        <v>2.3782657861125159E-2</v>
      </c>
      <c r="BB20" s="95">
        <v>0.14275066026216016</v>
      </c>
      <c r="BC20" s="95">
        <v>8.3581053001008584E-3</v>
      </c>
      <c r="BD20" s="95">
        <v>8.1478165320272404E-3</v>
      </c>
      <c r="BE20" s="95">
        <v>5.9469984167852263E-2</v>
      </c>
      <c r="BF20" s="95">
        <v>0.1002132143449619</v>
      </c>
      <c r="BG20" s="95">
        <v>4.2765007468340437E-2</v>
      </c>
      <c r="BH20" s="95">
        <v>1.0650289046682283E-2</v>
      </c>
      <c r="BI20" s="95">
        <v>6.6222569044927376E-3</v>
      </c>
      <c r="BJ20" s="95">
        <v>2.1343554330261771E-3</v>
      </c>
      <c r="BK20" s="93">
        <v>37.549999999999997</v>
      </c>
      <c r="BL20" s="93">
        <v>11.49</v>
      </c>
      <c r="BM20" s="93">
        <v>0.95</v>
      </c>
      <c r="BN20" s="93"/>
      <c r="BO20" s="93"/>
      <c r="BP20" s="93">
        <v>591.19597989949762</v>
      </c>
      <c r="BQ20" s="93">
        <v>662.79320000000007</v>
      </c>
      <c r="BR20" s="97">
        <v>56.55139393939394</v>
      </c>
    </row>
    <row r="21" spans="1:70" x14ac:dyDescent="0.25">
      <c r="A21" s="14" t="s">
        <v>164</v>
      </c>
      <c r="B21" s="15">
        <v>146</v>
      </c>
      <c r="C21" s="15" t="s">
        <v>75</v>
      </c>
      <c r="D21" s="15" t="s">
        <v>2</v>
      </c>
      <c r="E21" s="15" t="s">
        <v>7</v>
      </c>
      <c r="F21" s="15" t="s">
        <v>2</v>
      </c>
      <c r="G21" s="15" t="s">
        <v>7</v>
      </c>
      <c r="H21" s="15" t="s">
        <v>1</v>
      </c>
      <c r="I21" s="15" t="s">
        <v>149</v>
      </c>
      <c r="J21" s="92">
        <v>43528</v>
      </c>
      <c r="K21" s="15" t="s">
        <v>69</v>
      </c>
      <c r="L21" s="92">
        <v>43598</v>
      </c>
      <c r="M21" s="15">
        <f t="shared" si="2"/>
        <v>70</v>
      </c>
      <c r="N21" s="93">
        <f t="shared" si="3"/>
        <v>10</v>
      </c>
      <c r="O21" s="93">
        <f t="shared" si="4"/>
        <v>2.3076923076923079</v>
      </c>
      <c r="P21" s="15">
        <v>21.8</v>
      </c>
      <c r="Q21" s="15">
        <v>0.28589999999999999</v>
      </c>
      <c r="R21" s="94">
        <f t="shared" si="5"/>
        <v>1.3114678899082568E-2</v>
      </c>
      <c r="S21" s="95">
        <v>0.53300000000000003</v>
      </c>
      <c r="T21" s="93">
        <v>145.63076291306402</v>
      </c>
      <c r="U21" s="93">
        <v>15.334720000000001</v>
      </c>
      <c r="V21" s="93">
        <v>407.92333333333335</v>
      </c>
      <c r="W21" s="93">
        <v>477.94333333333333</v>
      </c>
      <c r="X21" s="93">
        <v>40.75</v>
      </c>
      <c r="Y21" s="93">
        <v>25.23</v>
      </c>
      <c r="Z21" s="95">
        <v>69.252634366815016</v>
      </c>
      <c r="AA21" s="95">
        <v>51.028091371248713</v>
      </c>
      <c r="AB21" s="95">
        <v>4.6887624220476116</v>
      </c>
      <c r="AC21" s="95">
        <v>3.6284579566847075</v>
      </c>
      <c r="AD21" s="95">
        <v>3.2383932587988835E-2</v>
      </c>
      <c r="AE21" s="95">
        <v>0.42953563240426068</v>
      </c>
      <c r="AF21" s="95">
        <v>0.41775496711814714</v>
      </c>
      <c r="AG21" s="95">
        <v>0.22432789738672973</v>
      </c>
      <c r="AH21" s="95">
        <v>0.20942205193770441</v>
      </c>
      <c r="AI21" s="95">
        <v>1.7493211322575215E-2</v>
      </c>
      <c r="AJ21" s="95">
        <v>4.2040268985652336E-2</v>
      </c>
      <c r="AK21" s="95">
        <v>3.8200498395448125E-2</v>
      </c>
      <c r="AL21" s="95">
        <v>6.1294859268643505E-3</v>
      </c>
      <c r="AM21" s="95">
        <v>2.7621215681779991E-2</v>
      </c>
      <c r="AN21" s="95">
        <v>3.9747757930636909E-2</v>
      </c>
      <c r="AO21" s="95">
        <v>6.5547854466939406E-2</v>
      </c>
      <c r="AP21" s="96">
        <v>2.9352112660807066</v>
      </c>
      <c r="AQ21" s="95">
        <v>3.3170249505150032E-2</v>
      </c>
      <c r="AR21" s="95">
        <v>5.5967663512356741E-2</v>
      </c>
      <c r="AS21" s="95">
        <v>6.7846360705830111E-2</v>
      </c>
      <c r="AT21" s="95">
        <v>2.7957338084720451E-2</v>
      </c>
      <c r="AU21" s="95">
        <v>2.0382015568438945E-2</v>
      </c>
      <c r="AV21" s="95">
        <v>2.6286738397683009E-2</v>
      </c>
      <c r="AW21" s="95">
        <v>9.8936516944467173E-2</v>
      </c>
      <c r="AX21" s="95">
        <v>9.0500896185869123E-2</v>
      </c>
      <c r="AY21" s="95">
        <v>2.3889159948366889E-2</v>
      </c>
      <c r="AZ21" s="95">
        <v>1.4689591314498545E-2</v>
      </c>
      <c r="BA21" s="95">
        <v>7.1093541583738207E-2</v>
      </c>
      <c r="BB21" s="95">
        <v>0.31983984988307096</v>
      </c>
      <c r="BC21" s="95">
        <v>9.8210998319266489E-3</v>
      </c>
      <c r="BD21" s="95">
        <v>1.8083003551322328E-2</v>
      </c>
      <c r="BE21" s="95">
        <v>0.13889889983797954</v>
      </c>
      <c r="BF21" s="95">
        <v>0.25389103451195694</v>
      </c>
      <c r="BG21" s="95">
        <v>8.4302333478858571E-2</v>
      </c>
      <c r="BH21" s="95">
        <v>1.8306525388901394E-2</v>
      </c>
      <c r="BI21" s="95">
        <v>1.564291137311314E-2</v>
      </c>
      <c r="BJ21" s="95">
        <v>8.7185697416139116E-3</v>
      </c>
      <c r="BK21" s="93">
        <v>46.59</v>
      </c>
      <c r="BL21" s="93">
        <v>12.04</v>
      </c>
      <c r="BM21" s="93">
        <v>0.98</v>
      </c>
      <c r="BN21" s="93">
        <v>14.065</v>
      </c>
      <c r="BO21" s="93">
        <v>25.740000000000002</v>
      </c>
      <c r="BP21" s="93">
        <v>447.21126760563379</v>
      </c>
      <c r="BQ21" s="93">
        <v>484.98550308008208</v>
      </c>
      <c r="BR21" s="97">
        <v>80.221005917159772</v>
      </c>
    </row>
    <row r="22" spans="1:70" x14ac:dyDescent="0.25">
      <c r="A22" s="14" t="s">
        <v>165</v>
      </c>
      <c r="B22" s="15">
        <v>147</v>
      </c>
      <c r="C22" s="15" t="s">
        <v>75</v>
      </c>
      <c r="D22" s="15" t="s">
        <v>2</v>
      </c>
      <c r="E22" s="15" t="s">
        <v>7</v>
      </c>
      <c r="F22" s="15" t="s">
        <v>2</v>
      </c>
      <c r="G22" s="15" t="s">
        <v>7</v>
      </c>
      <c r="H22" s="15" t="s">
        <v>2</v>
      </c>
      <c r="I22" s="15" t="s">
        <v>149</v>
      </c>
      <c r="J22" s="92">
        <v>43528</v>
      </c>
      <c r="K22" s="15" t="s">
        <v>69</v>
      </c>
      <c r="L22" s="92">
        <v>43598</v>
      </c>
      <c r="M22" s="15">
        <f t="shared" si="2"/>
        <v>70</v>
      </c>
      <c r="N22" s="93">
        <f t="shared" si="3"/>
        <v>10</v>
      </c>
      <c r="O22" s="93">
        <f t="shared" si="4"/>
        <v>2.3076923076923079</v>
      </c>
      <c r="P22" s="15">
        <v>20.2</v>
      </c>
      <c r="Q22" s="15">
        <v>0.2868</v>
      </c>
      <c r="R22" s="94">
        <f t="shared" si="5"/>
        <v>1.4198019801980198E-2</v>
      </c>
      <c r="S22" s="95">
        <v>0.78100000000000003</v>
      </c>
      <c r="T22" s="93">
        <v>51.651691600000007</v>
      </c>
      <c r="U22" s="93">
        <v>12.96336</v>
      </c>
      <c r="V22" s="93">
        <v>480.495</v>
      </c>
      <c r="W22" s="93">
        <v>378.43</v>
      </c>
      <c r="X22" s="93">
        <v>52.8</v>
      </c>
      <c r="Y22" s="93">
        <v>52.3</v>
      </c>
      <c r="Z22" s="95">
        <v>78.760449118088147</v>
      </c>
      <c r="AA22" s="95">
        <v>54.655416825107892</v>
      </c>
      <c r="AB22" s="95">
        <v>4.30294770341074</v>
      </c>
      <c r="AC22" s="95">
        <v>3.514770795617038</v>
      </c>
      <c r="AD22" s="95">
        <v>1.5845480624434923E-2</v>
      </c>
      <c r="AE22" s="95">
        <v>0.50230132764417013</v>
      </c>
      <c r="AF22" s="95">
        <v>0.25149134105839571</v>
      </c>
      <c r="AG22" s="95">
        <v>0.20389663154963886</v>
      </c>
      <c r="AH22" s="95">
        <v>0.23688787545737269</v>
      </c>
      <c r="AI22" s="95">
        <v>1.6702639185428303E-2</v>
      </c>
      <c r="AJ22" s="95">
        <v>4.2623993124359202E-2</v>
      </c>
      <c r="AK22" s="95">
        <v>2.5294305374527704E-2</v>
      </c>
      <c r="AL22" s="95">
        <v>1.4316426211486492E-2</v>
      </c>
      <c r="AM22" s="95">
        <v>8.5120767552292823E-3</v>
      </c>
      <c r="AN22" s="95">
        <v>3.3311839121734098E-2</v>
      </c>
      <c r="AO22" s="95">
        <v>5.9800355000129687E-2</v>
      </c>
      <c r="AP22" s="96">
        <v>3.7307340351238327</v>
      </c>
      <c r="AQ22" s="95">
        <v>2.4052928587151134E-2</v>
      </c>
      <c r="AR22" s="95">
        <v>2.996001370513408E-2</v>
      </c>
      <c r="AS22" s="95">
        <v>4.0005533356624386E-2</v>
      </c>
      <c r="AT22" s="95">
        <v>1.2199328736502249E-2</v>
      </c>
      <c r="AU22" s="95">
        <v>2.0607464989979205E-2</v>
      </c>
      <c r="AV22" s="95">
        <v>2.5808065325117122E-2</v>
      </c>
      <c r="AW22" s="95">
        <v>4.6371445580958064E-2</v>
      </c>
      <c r="AX22" s="95">
        <v>4.7210703861479797E-2</v>
      </c>
      <c r="AY22" s="95">
        <v>1.0317936301138001E-2</v>
      </c>
      <c r="AZ22" s="95">
        <v>6.2258441457704611E-3</v>
      </c>
      <c r="BA22" s="95">
        <v>2.2707067904625327E-2</v>
      </c>
      <c r="BB22" s="95">
        <v>0.13776935214724609</v>
      </c>
      <c r="BC22" s="95">
        <v>1.2933176674560698E-2</v>
      </c>
      <c r="BD22" s="95">
        <v>1.0112595290766661E-2</v>
      </c>
      <c r="BE22" s="95">
        <v>6.0372139239798159E-2</v>
      </c>
      <c r="BF22" s="95">
        <v>7.6567137048951711E-2</v>
      </c>
      <c r="BG22" s="95">
        <v>5.7490267727933454E-2</v>
      </c>
      <c r="BH22" s="95">
        <v>1.0816806672207611E-2</v>
      </c>
      <c r="BI22" s="95">
        <v>7.7940157370911369E-3</v>
      </c>
      <c r="BJ22" s="95">
        <v>1.627961005645491E-2</v>
      </c>
      <c r="BK22" s="93">
        <v>39.81</v>
      </c>
      <c r="BL22" s="93">
        <v>13.39</v>
      </c>
      <c r="BM22" s="93">
        <v>1.8</v>
      </c>
      <c r="BN22" s="93">
        <v>19.43</v>
      </c>
      <c r="BO22" s="93">
        <v>28.03</v>
      </c>
      <c r="BP22" s="93">
        <v>449.64462809917364</v>
      </c>
      <c r="BQ22" s="93">
        <v>702.48830626450115</v>
      </c>
      <c r="BR22" s="97">
        <v>90.693829787234051</v>
      </c>
    </row>
    <row r="23" spans="1:70" x14ac:dyDescent="0.25">
      <c r="A23" s="14" t="s">
        <v>166</v>
      </c>
      <c r="B23" s="15">
        <v>154</v>
      </c>
      <c r="C23" s="15" t="s">
        <v>75</v>
      </c>
      <c r="D23" s="15" t="s">
        <v>2</v>
      </c>
      <c r="E23" s="15" t="s">
        <v>7</v>
      </c>
      <c r="F23" s="15" t="s">
        <v>2</v>
      </c>
      <c r="G23" s="15" t="s">
        <v>7</v>
      </c>
      <c r="H23" s="15" t="s">
        <v>1</v>
      </c>
      <c r="I23" s="15" t="s">
        <v>149</v>
      </c>
      <c r="J23" s="92">
        <v>43532</v>
      </c>
      <c r="K23" s="15" t="s">
        <v>69</v>
      </c>
      <c r="L23" s="92">
        <v>43598</v>
      </c>
      <c r="M23" s="15">
        <f t="shared" si="2"/>
        <v>66</v>
      </c>
      <c r="N23" s="93">
        <f t="shared" si="3"/>
        <v>9.4285714285714288</v>
      </c>
      <c r="O23" s="93">
        <f t="shared" si="4"/>
        <v>2.1758241758241756</v>
      </c>
      <c r="P23" s="15">
        <v>23.2</v>
      </c>
      <c r="Q23" s="15">
        <v>0.3785</v>
      </c>
      <c r="R23" s="94">
        <f t="shared" si="5"/>
        <v>1.6314655172413792E-2</v>
      </c>
      <c r="S23" s="95">
        <v>0.36799999999999999</v>
      </c>
      <c r="T23" s="93">
        <v>259.15125</v>
      </c>
      <c r="U23" s="93">
        <v>16.768429999999999</v>
      </c>
      <c r="V23" s="93">
        <v>432.07</v>
      </c>
      <c r="W23" s="93">
        <v>499.91</v>
      </c>
      <c r="X23" s="93">
        <v>49.71</v>
      </c>
      <c r="Y23" s="93">
        <v>20.69</v>
      </c>
      <c r="Z23" s="95">
        <v>56.546874481334541</v>
      </c>
      <c r="AA23" s="95">
        <v>34.320341479028109</v>
      </c>
      <c r="AB23" s="95">
        <v>1.9889726453666834</v>
      </c>
      <c r="AC23" s="95">
        <v>1.7300098465414417</v>
      </c>
      <c r="AD23" s="95">
        <v>2.2177419797695306E-2</v>
      </c>
      <c r="AE23" s="95">
        <v>0.19816935320377946</v>
      </c>
      <c r="AF23" s="95">
        <v>0.15582251952746762</v>
      </c>
      <c r="AG23" s="95">
        <v>0.10759140732709542</v>
      </c>
      <c r="AH23" s="95">
        <v>0.18020378848679189</v>
      </c>
      <c r="AI23" s="95">
        <v>2.4652429718487402E-2</v>
      </c>
      <c r="AJ23" s="95">
        <v>3.0354859108253047E-2</v>
      </c>
      <c r="AK23" s="95">
        <v>2.4052772284116786E-2</v>
      </c>
      <c r="AL23" s="95">
        <v>1.2649191308077637E-2</v>
      </c>
      <c r="AM23" s="95">
        <v>1.7252567190766278E-2</v>
      </c>
      <c r="AN23" s="95">
        <v>2.6147190252051675E-2</v>
      </c>
      <c r="AO23" s="95">
        <v>4.3168264196025645E-2</v>
      </c>
      <c r="AP23" s="96">
        <v>2.7516681835190888</v>
      </c>
      <c r="AQ23" s="95">
        <v>3.042298660616178E-2</v>
      </c>
      <c r="AR23" s="95">
        <v>3.4112319926896E-2</v>
      </c>
      <c r="AS23" s="95">
        <v>3.9215757441309583E-2</v>
      </c>
      <c r="AT23" s="95">
        <v>2.7978185309551862E-2</v>
      </c>
      <c r="AU23" s="95">
        <v>1.7367578150834468E-2</v>
      </c>
      <c r="AV23" s="95">
        <v>3.1004034161991465E-2</v>
      </c>
      <c r="AW23" s="95">
        <v>4.8108271120002405E-2</v>
      </c>
      <c r="AX23" s="95">
        <v>7.568984197816131E-2</v>
      </c>
      <c r="AY23" s="95">
        <v>1.0753003667648817E-2</v>
      </c>
      <c r="AZ23" s="95">
        <v>1.6779952011207227E-2</v>
      </c>
      <c r="BA23" s="95">
        <v>3.2997643595822558E-2</v>
      </c>
      <c r="BB23" s="95">
        <v>0.19080272343598331</v>
      </c>
      <c r="BC23" s="95">
        <v>9.9325040549732464E-3</v>
      </c>
      <c r="BD23" s="95">
        <v>7.5225685465632637E-3</v>
      </c>
      <c r="BE23" s="95">
        <v>9.877692553271665E-2</v>
      </c>
      <c r="BF23" s="95">
        <v>0.1879682116018031</v>
      </c>
      <c r="BG23" s="95">
        <v>4.0683855019272026E-2</v>
      </c>
      <c r="BH23" s="95">
        <v>1.6837313946658182E-2</v>
      </c>
      <c r="BI23" s="95">
        <v>9.552133831619819E-3</v>
      </c>
      <c r="BJ23" s="95">
        <v>8.1543774977280853E-3</v>
      </c>
      <c r="BK23" s="93">
        <v>43.71</v>
      </c>
      <c r="BL23" s="93">
        <v>9.8800000000000008</v>
      </c>
      <c r="BM23" s="93">
        <v>0.54</v>
      </c>
      <c r="BN23" s="93">
        <v>17.11</v>
      </c>
      <c r="BO23" s="93">
        <v>22.9</v>
      </c>
      <c r="BP23" s="93">
        <v>493.5901639344263</v>
      </c>
      <c r="BQ23" s="93">
        <v>1606.6036712328769</v>
      </c>
      <c r="BR23" s="97">
        <v>89.382831325301197</v>
      </c>
    </row>
    <row r="24" spans="1:70" ht="15.75" thickBot="1" x14ac:dyDescent="0.3">
      <c r="A24" s="4" t="s">
        <v>167</v>
      </c>
      <c r="B24" s="5">
        <v>155</v>
      </c>
      <c r="C24" s="5" t="s">
        <v>75</v>
      </c>
      <c r="D24" s="5" t="s">
        <v>2</v>
      </c>
      <c r="E24" s="5" t="s">
        <v>7</v>
      </c>
      <c r="F24" s="5" t="s">
        <v>2</v>
      </c>
      <c r="G24" s="5" t="s">
        <v>7</v>
      </c>
      <c r="H24" s="5" t="s">
        <v>2</v>
      </c>
      <c r="I24" s="5" t="s">
        <v>149</v>
      </c>
      <c r="J24" s="98">
        <v>43532</v>
      </c>
      <c r="K24" s="5" t="s">
        <v>71</v>
      </c>
      <c r="L24" s="98">
        <v>43598</v>
      </c>
      <c r="M24" s="5">
        <f t="shared" si="2"/>
        <v>66</v>
      </c>
      <c r="N24" s="99">
        <f t="shared" si="3"/>
        <v>9.4285714285714288</v>
      </c>
      <c r="O24" s="99">
        <f t="shared" si="4"/>
        <v>2.1758241758241756</v>
      </c>
      <c r="P24" s="5">
        <v>23.5</v>
      </c>
      <c r="Q24" s="5">
        <v>0.33839999999999998</v>
      </c>
      <c r="R24" s="100">
        <f t="shared" si="5"/>
        <v>1.44E-2</v>
      </c>
      <c r="S24" s="101">
        <v>0.28700000000000003</v>
      </c>
      <c r="T24" s="99">
        <v>81.85982039999999</v>
      </c>
      <c r="U24" s="99">
        <v>16.50376</v>
      </c>
      <c r="V24" s="99">
        <v>410.69</v>
      </c>
      <c r="W24" s="99">
        <v>105.44999999999999</v>
      </c>
      <c r="X24" s="99">
        <v>55.78</v>
      </c>
      <c r="Y24" s="99">
        <v>19.170000000000002</v>
      </c>
      <c r="Z24" s="101">
        <v>57.876920088342253</v>
      </c>
      <c r="AA24" s="101">
        <v>39.934628290165463</v>
      </c>
      <c r="AB24" s="101">
        <v>1.7548357234100018</v>
      </c>
      <c r="AC24" s="101">
        <v>2.2183845144808774</v>
      </c>
      <c r="AD24" s="101">
        <v>1.2087220231943127E-2</v>
      </c>
      <c r="AE24" s="101">
        <v>0.19935891393659042</v>
      </c>
      <c r="AF24" s="101">
        <v>0.25581826318229867</v>
      </c>
      <c r="AG24" s="101">
        <v>0.1053226580486696</v>
      </c>
      <c r="AH24" s="101">
        <v>0.14659926517362248</v>
      </c>
      <c r="AI24" s="101">
        <v>1.7669681419358103E-2</v>
      </c>
      <c r="AJ24" s="101">
        <v>3.1423993836523674E-2</v>
      </c>
      <c r="AK24" s="101">
        <v>2.3641710629538747E-2</v>
      </c>
      <c r="AL24" s="101">
        <v>1.2769074473632173E-2</v>
      </c>
      <c r="AM24" s="101">
        <v>1.3659243574161043E-2</v>
      </c>
      <c r="AN24" s="101">
        <v>3.8367326689318491E-2</v>
      </c>
      <c r="AO24" s="101">
        <v>5.2874080629830872E-2</v>
      </c>
      <c r="AP24" s="102">
        <v>3.8928843900754404</v>
      </c>
      <c r="AQ24" s="101">
        <v>1.3998815631497651E-2</v>
      </c>
      <c r="AR24" s="101">
        <v>4.7597914667199981E-2</v>
      </c>
      <c r="AS24" s="101">
        <v>3.9695249473358278E-2</v>
      </c>
      <c r="AT24" s="101">
        <v>7.9495321065226072E-3</v>
      </c>
      <c r="AU24" s="101">
        <v>1.0449076725489701E-2</v>
      </c>
      <c r="AV24" s="101">
        <v>1.6957909384800109E-2</v>
      </c>
      <c r="AW24" s="101">
        <v>6.2143203134212406E-2</v>
      </c>
      <c r="AX24" s="101">
        <v>6.6044576593859233E-2</v>
      </c>
      <c r="AY24" s="101">
        <v>1.1058888996522867E-2</v>
      </c>
      <c r="AZ24" s="101">
        <v>8.6382981567008042E-3</v>
      </c>
      <c r="BA24" s="101">
        <v>3.6175468220491329E-2</v>
      </c>
      <c r="BB24" s="101">
        <v>0.14486399606390526</v>
      </c>
      <c r="BC24" s="101">
        <v>1.355121004693058E-2</v>
      </c>
      <c r="BD24" s="101">
        <v>9.8613523532406315E-3</v>
      </c>
      <c r="BE24" s="101">
        <v>8.4506232639482801E-2</v>
      </c>
      <c r="BF24" s="101">
        <v>0.1765651652200792</v>
      </c>
      <c r="BG24" s="101">
        <v>4.2318084777981581E-2</v>
      </c>
      <c r="BH24" s="101">
        <v>1.6912065236178327E-2</v>
      </c>
      <c r="BI24" s="101">
        <v>1.2027556317959405E-2</v>
      </c>
      <c r="BJ24" s="101">
        <v>5.4551353699240973E-3</v>
      </c>
      <c r="BK24" s="99">
        <v>56.75</v>
      </c>
      <c r="BL24" s="99">
        <v>34.07</v>
      </c>
      <c r="BM24" s="99">
        <v>2.21</v>
      </c>
      <c r="BN24" s="99">
        <v>21.99</v>
      </c>
      <c r="BO24" s="99">
        <v>26.32</v>
      </c>
      <c r="BP24" s="99">
        <v>647.1111111111112</v>
      </c>
      <c r="BQ24" s="99">
        <v>573.7785310734464</v>
      </c>
      <c r="BR24" s="103">
        <v>76.51384615384616</v>
      </c>
    </row>
    <row r="25" spans="1:70" x14ac:dyDescent="0.25">
      <c r="A25" s="14" t="s">
        <v>168</v>
      </c>
      <c r="B25" s="15">
        <v>149</v>
      </c>
      <c r="C25" s="15" t="s">
        <v>68</v>
      </c>
      <c r="D25" s="15" t="s">
        <v>3</v>
      </c>
      <c r="E25" s="15" t="s">
        <v>7</v>
      </c>
      <c r="F25" s="15" t="s">
        <v>3</v>
      </c>
      <c r="G25" s="15" t="s">
        <v>7</v>
      </c>
      <c r="H25" s="15" t="s">
        <v>2</v>
      </c>
      <c r="I25" s="15" t="s">
        <v>149</v>
      </c>
      <c r="J25" s="92">
        <v>43532</v>
      </c>
      <c r="K25" s="15" t="s">
        <v>69</v>
      </c>
      <c r="L25" s="92">
        <v>43598</v>
      </c>
      <c r="M25" s="15">
        <f t="shared" si="2"/>
        <v>66</v>
      </c>
      <c r="N25" s="93">
        <f t="shared" si="3"/>
        <v>9.4285714285714288</v>
      </c>
      <c r="O25" s="93">
        <f t="shared" si="4"/>
        <v>2.1758241758241756</v>
      </c>
      <c r="P25" s="15">
        <v>29.2</v>
      </c>
      <c r="Q25" s="15">
        <v>0.5343</v>
      </c>
      <c r="R25" s="94">
        <f t="shared" si="5"/>
        <v>1.8297945205479452E-2</v>
      </c>
      <c r="S25" s="95">
        <v>0.63050000000000006</v>
      </c>
      <c r="T25" s="93">
        <v>34.17386562998761</v>
      </c>
      <c r="U25" s="93">
        <v>14.069879999999999</v>
      </c>
      <c r="V25" s="93">
        <v>292.85666666666663</v>
      </c>
      <c r="W25" s="93">
        <v>301.34333333333331</v>
      </c>
      <c r="X25" s="93">
        <v>117.86</v>
      </c>
      <c r="Y25" s="93">
        <v>22.574999999999999</v>
      </c>
      <c r="Z25" s="95">
        <v>51.961470763492741</v>
      </c>
      <c r="AA25" s="95">
        <v>32.559745866081592</v>
      </c>
      <c r="AB25" s="95">
        <v>1.2558459486993681</v>
      </c>
      <c r="AC25" s="95">
        <v>2.0157423796900407</v>
      </c>
      <c r="AD25" s="95">
        <v>1.3736284542863237E-2</v>
      </c>
      <c r="AE25" s="95">
        <v>0.19010290848213376</v>
      </c>
      <c r="AF25" s="95">
        <v>0.228215675961569</v>
      </c>
      <c r="AG25" s="95">
        <v>0.16517578365496138</v>
      </c>
      <c r="AH25" s="95">
        <v>0.20014235895145141</v>
      </c>
      <c r="AI25" s="95">
        <v>2.9347923612061625E-2</v>
      </c>
      <c r="AJ25" s="95">
        <v>2.6694337224286133E-2</v>
      </c>
      <c r="AK25" s="95">
        <v>4.8695194280738013E-2</v>
      </c>
      <c r="AL25" s="95">
        <v>8.7887114737292028E-3</v>
      </c>
      <c r="AM25" s="95">
        <v>1.8698393380421646E-2</v>
      </c>
      <c r="AN25" s="95">
        <v>1.4611858075183852E-2</v>
      </c>
      <c r="AO25" s="95">
        <v>4.5966799608539541E-2</v>
      </c>
      <c r="AP25" s="96">
        <v>2.1921305269639983</v>
      </c>
      <c r="AQ25" s="95">
        <v>1.6876636979983498E-2</v>
      </c>
      <c r="AR25" s="95">
        <v>4.2937786499194289E-2</v>
      </c>
      <c r="AS25" s="95">
        <v>3.6058188067496007E-2</v>
      </c>
      <c r="AT25" s="95">
        <v>1.2905290286097524E-2</v>
      </c>
      <c r="AU25" s="95">
        <v>2.2383873648172268E-2</v>
      </c>
      <c r="AV25" s="95">
        <v>2.8041999841942205E-2</v>
      </c>
      <c r="AW25" s="95">
        <v>3.6224956443052486E-2</v>
      </c>
      <c r="AX25" s="95">
        <v>7.1125841440368362E-2</v>
      </c>
      <c r="AY25" s="95">
        <v>5.0247880802310142E-3</v>
      </c>
      <c r="AZ25" s="95">
        <v>1.1377674242744995E-2</v>
      </c>
      <c r="BA25" s="95">
        <v>2.6356562301165939E-2</v>
      </c>
      <c r="BB25" s="95">
        <v>0.15503435293379539</v>
      </c>
      <c r="BC25" s="95">
        <v>1.1605996471018315E-2</v>
      </c>
      <c r="BD25" s="95">
        <v>4.1401565230848574E-3</v>
      </c>
      <c r="BE25" s="95">
        <v>0.1011254937165518</v>
      </c>
      <c r="BF25" s="95">
        <v>0.13632496761018567</v>
      </c>
      <c r="BG25" s="95">
        <v>7.1836312855077786E-2</v>
      </c>
      <c r="BH25" s="95">
        <v>2.4516850088470665E-2</v>
      </c>
      <c r="BI25" s="95">
        <v>9.2247953608227077E-3</v>
      </c>
      <c r="BJ25" s="95">
        <v>1.0453324163336207E-2</v>
      </c>
      <c r="BK25" s="93">
        <v>25.26</v>
      </c>
      <c r="BL25" s="93">
        <v>20.82</v>
      </c>
      <c r="BM25" s="93">
        <v>5.24</v>
      </c>
      <c r="BN25" s="93">
        <v>8.07</v>
      </c>
      <c r="BO25" s="93">
        <v>23.67</v>
      </c>
      <c r="BP25" s="93">
        <v>266.52861035422342</v>
      </c>
      <c r="BQ25" s="93">
        <v>377.17461883408072</v>
      </c>
      <c r="BR25" s="97">
        <v>67.316800000000001</v>
      </c>
    </row>
    <row r="26" spans="1:70" x14ac:dyDescent="0.25">
      <c r="A26" s="14" t="s">
        <v>169</v>
      </c>
      <c r="B26" s="15">
        <v>163</v>
      </c>
      <c r="C26" s="15" t="s">
        <v>68</v>
      </c>
      <c r="D26" s="15" t="s">
        <v>3</v>
      </c>
      <c r="E26" s="15" t="s">
        <v>7</v>
      </c>
      <c r="F26" s="15" t="s">
        <v>3</v>
      </c>
      <c r="G26" s="15" t="s">
        <v>7</v>
      </c>
      <c r="H26" s="15" t="s">
        <v>3</v>
      </c>
      <c r="I26" s="15" t="s">
        <v>149</v>
      </c>
      <c r="J26" s="92">
        <v>43536</v>
      </c>
      <c r="K26" s="15" t="s">
        <v>71</v>
      </c>
      <c r="L26" s="92">
        <v>43605</v>
      </c>
      <c r="M26" s="15">
        <f t="shared" si="2"/>
        <v>69</v>
      </c>
      <c r="N26" s="93">
        <f t="shared" si="3"/>
        <v>9.8571428571428577</v>
      </c>
      <c r="O26" s="93">
        <f t="shared" si="4"/>
        <v>2.2747252747252751</v>
      </c>
      <c r="P26" s="15">
        <v>25.5</v>
      </c>
      <c r="Q26" s="15">
        <v>0.38109999999999999</v>
      </c>
      <c r="R26" s="94">
        <f t="shared" si="5"/>
        <v>1.4945098039215687E-2</v>
      </c>
      <c r="S26" s="95">
        <v>0.74049999999999994</v>
      </c>
      <c r="T26" s="93">
        <v>30.718763383824395</v>
      </c>
      <c r="U26" s="93">
        <v>15.777419999999999</v>
      </c>
      <c r="V26" s="93">
        <v>340.34</v>
      </c>
      <c r="W26" s="93">
        <v>344.89000000000004</v>
      </c>
      <c r="X26" s="93">
        <v>112.34</v>
      </c>
      <c r="Y26" s="93">
        <v>19.7</v>
      </c>
      <c r="Z26" s="95">
        <v>72.155412088118609</v>
      </c>
      <c r="AA26" s="95">
        <v>40.645253960351909</v>
      </c>
      <c r="AB26" s="95">
        <v>2.4986417634353844</v>
      </c>
      <c r="AC26" s="95">
        <v>2.2095665891269944</v>
      </c>
      <c r="AD26" s="95">
        <v>1.2808751795368063E-2</v>
      </c>
      <c r="AE26" s="95">
        <v>0.29331956793242636</v>
      </c>
      <c r="AF26" s="95">
        <v>0.2870691883144344</v>
      </c>
      <c r="AG26" s="95">
        <v>0.14544936599601851</v>
      </c>
      <c r="AH26" s="95">
        <v>0.14311139530480221</v>
      </c>
      <c r="AI26" s="95">
        <v>1.7736675202970783E-2</v>
      </c>
      <c r="AJ26" s="95">
        <v>3.5213428363644057E-2</v>
      </c>
      <c r="AK26" s="95">
        <v>4.7882282975285961E-2</v>
      </c>
      <c r="AL26" s="95">
        <v>6.5528524789742046E-3</v>
      </c>
      <c r="AM26" s="95">
        <v>4.9702008510298198E-2</v>
      </c>
      <c r="AN26" s="95">
        <v>2.6808378107038473E-2</v>
      </c>
      <c r="AO26" s="95">
        <v>7.6251519833972103E-2</v>
      </c>
      <c r="AP26" s="96">
        <v>2.7010740168834784</v>
      </c>
      <c r="AQ26" s="95">
        <v>2.1470687859791573E-2</v>
      </c>
      <c r="AR26" s="95">
        <v>3.0996834673067949E-2</v>
      </c>
      <c r="AS26" s="95">
        <v>3.5234649976400613E-2</v>
      </c>
      <c r="AT26" s="95">
        <v>1.6190527735001434E-2</v>
      </c>
      <c r="AU26" s="95">
        <v>3.0070232478551884E-2</v>
      </c>
      <c r="AV26" s="95">
        <v>2.0973597522207239E-2</v>
      </c>
      <c r="AW26" s="95">
        <v>3.7761031988406309E-2</v>
      </c>
      <c r="AX26" s="95">
        <v>6.4671837478030014E-2</v>
      </c>
      <c r="AY26" s="95">
        <v>1.378032732357023E-2</v>
      </c>
      <c r="AZ26" s="95">
        <v>9.5427089858931818E-3</v>
      </c>
      <c r="BA26" s="95">
        <v>3.68500695327574E-2</v>
      </c>
      <c r="BB26" s="95">
        <v>0.15530283646740051</v>
      </c>
      <c r="BC26" s="95">
        <v>1.1430347862340363E-2</v>
      </c>
      <c r="BD26" s="95">
        <v>8.2405453256133351E-3</v>
      </c>
      <c r="BE26" s="95">
        <v>0.1128911216656962</v>
      </c>
      <c r="BF26" s="95">
        <v>0.15676584047436001</v>
      </c>
      <c r="BG26" s="95">
        <v>5.4004338873500431E-2</v>
      </c>
      <c r="BH26" s="95">
        <v>2.6656539902683157E-2</v>
      </c>
      <c r="BI26" s="95">
        <v>9.9590112729754359E-3</v>
      </c>
      <c r="BJ26" s="95">
        <v>5.1166424394909239E-3</v>
      </c>
      <c r="BK26" s="93">
        <v>28.35</v>
      </c>
      <c r="BL26" s="93">
        <v>28.24</v>
      </c>
      <c r="BM26" s="93">
        <v>5.19</v>
      </c>
      <c r="BN26" s="93">
        <v>8.0350000000000001</v>
      </c>
      <c r="BO26" s="93">
        <v>27.75</v>
      </c>
      <c r="BP26" s="93">
        <v>364.66964285714295</v>
      </c>
      <c r="BQ26" s="93">
        <v>351.41114406779656</v>
      </c>
      <c r="BR26" s="97">
        <v>88.357515527950298</v>
      </c>
    </row>
    <row r="27" spans="1:70" x14ac:dyDescent="0.25">
      <c r="A27" s="14" t="s">
        <v>170</v>
      </c>
      <c r="B27" s="15">
        <v>177</v>
      </c>
      <c r="C27" s="15" t="s">
        <v>68</v>
      </c>
      <c r="D27" s="15" t="s">
        <v>3</v>
      </c>
      <c r="E27" s="15" t="s">
        <v>7</v>
      </c>
      <c r="F27" s="15" t="s">
        <v>3</v>
      </c>
      <c r="G27" s="15" t="s">
        <v>7</v>
      </c>
      <c r="H27" s="15" t="s">
        <v>3</v>
      </c>
      <c r="I27" s="15" t="s">
        <v>149</v>
      </c>
      <c r="J27" s="92">
        <v>43550</v>
      </c>
      <c r="K27" s="15" t="s">
        <v>69</v>
      </c>
      <c r="L27" s="92">
        <v>43619</v>
      </c>
      <c r="M27" s="15">
        <f t="shared" si="2"/>
        <v>69</v>
      </c>
      <c r="N27" s="93">
        <f t="shared" si="3"/>
        <v>9.8571428571428577</v>
      </c>
      <c r="O27" s="93">
        <f t="shared" si="4"/>
        <v>2.2747252747252751</v>
      </c>
      <c r="P27" s="15">
        <v>28.7</v>
      </c>
      <c r="Q27" s="15">
        <v>0.4864</v>
      </c>
      <c r="R27" s="94">
        <f t="shared" si="5"/>
        <v>1.6947735191637631E-2</v>
      </c>
      <c r="S27" s="95">
        <v>0.45750000000000002</v>
      </c>
      <c r="T27" s="93">
        <v>34.403176210334152</v>
      </c>
      <c r="U27" s="93">
        <v>15.63686</v>
      </c>
      <c r="V27" s="93">
        <v>318.37999999999994</v>
      </c>
      <c r="W27" s="93">
        <v>319.48333333333335</v>
      </c>
      <c r="X27" s="93">
        <v>127.22</v>
      </c>
      <c r="Y27" s="93">
        <v>11.975000000000001</v>
      </c>
      <c r="Z27" s="95">
        <v>54.642773436790968</v>
      </c>
      <c r="AA27" s="95">
        <v>34.921757445323266</v>
      </c>
      <c r="AB27" s="95">
        <v>2.1988409881505029</v>
      </c>
      <c r="AC27" s="95">
        <v>1.7502662950832897</v>
      </c>
      <c r="AD27" s="95">
        <v>1.2198636226098779E-2</v>
      </c>
      <c r="AE27" s="95">
        <v>0.21830888584112593</v>
      </c>
      <c r="AF27" s="95">
        <v>0.21459977094169427</v>
      </c>
      <c r="AG27" s="95">
        <v>0.1010214786898741</v>
      </c>
      <c r="AH27" s="95">
        <v>0.14157678002301419</v>
      </c>
      <c r="AI27" s="95">
        <v>2.1462357689333474E-2</v>
      </c>
      <c r="AJ27" s="95">
        <v>9.6092369211364347E-3</v>
      </c>
      <c r="AK27" s="95">
        <v>2.9880993182467754E-2</v>
      </c>
      <c r="AL27" s="95">
        <v>3.6699461709657631E-3</v>
      </c>
      <c r="AM27" s="95">
        <v>3.2461290149204514E-2</v>
      </c>
      <c r="AN27" s="95">
        <v>2.1012575988041612E-2</v>
      </c>
      <c r="AO27" s="95">
        <v>3.4364135733293756E-2</v>
      </c>
      <c r="AP27" s="96">
        <v>2.8058330034938148</v>
      </c>
      <c r="AQ27" s="95">
        <v>7.0604274258671404E-3</v>
      </c>
      <c r="AR27" s="95">
        <v>3.2004104269037166E-2</v>
      </c>
      <c r="AS27" s="95">
        <v>4.6059858751802345E-2</v>
      </c>
      <c r="AT27" s="95">
        <v>8.750658964687236E-3</v>
      </c>
      <c r="AU27" s="95">
        <v>4.2223881809295767E-2</v>
      </c>
      <c r="AV27" s="95">
        <v>1.1965811965615521E-2</v>
      </c>
      <c r="AW27" s="95">
        <v>2.0277948006787568E-2</v>
      </c>
      <c r="AX27" s="95">
        <v>3.5089957944191418E-2</v>
      </c>
      <c r="AY27" s="95">
        <v>8.5188829266351716E-3</v>
      </c>
      <c r="AZ27" s="95">
        <v>4.7275374457119339E-3</v>
      </c>
      <c r="BA27" s="95">
        <v>2.0772165729253306E-2</v>
      </c>
      <c r="BB27" s="95">
        <v>9.6518632285817918E-2</v>
      </c>
      <c r="BC27" s="95">
        <v>6.7570903702744069E-3</v>
      </c>
      <c r="BD27" s="95">
        <v>8.8347515104912084E-3</v>
      </c>
      <c r="BE27" s="95">
        <v>5.80941839967868E-2</v>
      </c>
      <c r="BF27" s="95">
        <v>5.7231229905897248E-2</v>
      </c>
      <c r="BG27" s="95">
        <v>3.7023083796554584E-2</v>
      </c>
      <c r="BH27" s="95">
        <v>1.9746749979140797E-2</v>
      </c>
      <c r="BI27" s="95">
        <v>4.1203648282317285E-3</v>
      </c>
      <c r="BJ27" s="95">
        <v>7.2304421362712765E-3</v>
      </c>
      <c r="BK27" s="93">
        <v>35.28</v>
      </c>
      <c r="BL27" s="93">
        <v>29.58</v>
      </c>
      <c r="BM27" s="93">
        <v>3.54</v>
      </c>
      <c r="BN27" s="93">
        <v>9.01</v>
      </c>
      <c r="BO27" s="93">
        <v>30.305</v>
      </c>
      <c r="BP27" s="93">
        <v>294.06666666666661</v>
      </c>
      <c r="BQ27" s="93">
        <v>241.1051465798046</v>
      </c>
      <c r="BR27" s="97">
        <v>85.842388059701506</v>
      </c>
    </row>
    <row r="28" spans="1:70" x14ac:dyDescent="0.25">
      <c r="A28" s="14" t="s">
        <v>171</v>
      </c>
      <c r="B28" s="15">
        <v>186</v>
      </c>
      <c r="C28" s="15" t="s">
        <v>68</v>
      </c>
      <c r="D28" s="15" t="s">
        <v>3</v>
      </c>
      <c r="E28" s="15" t="s">
        <v>7</v>
      </c>
      <c r="F28" s="15" t="s">
        <v>3</v>
      </c>
      <c r="G28" s="15" t="s">
        <v>7</v>
      </c>
      <c r="H28" s="15" t="s">
        <v>2</v>
      </c>
      <c r="I28" s="15" t="s">
        <v>149</v>
      </c>
      <c r="J28" s="92">
        <v>43558</v>
      </c>
      <c r="K28" s="15" t="s">
        <v>71</v>
      </c>
      <c r="L28" s="92">
        <v>43619</v>
      </c>
      <c r="M28" s="15">
        <f t="shared" si="2"/>
        <v>61</v>
      </c>
      <c r="N28" s="93">
        <f t="shared" si="3"/>
        <v>8.7142857142857135</v>
      </c>
      <c r="O28" s="93">
        <f t="shared" si="4"/>
        <v>2.0109890109890109</v>
      </c>
      <c r="P28" s="15">
        <v>24.2</v>
      </c>
      <c r="Q28" s="15">
        <v>0.38850000000000001</v>
      </c>
      <c r="R28" s="94">
        <f t="shared" si="5"/>
        <v>1.6053719008264463E-2</v>
      </c>
      <c r="S28" s="95">
        <v>0.58299999999999996</v>
      </c>
      <c r="T28" s="93">
        <v>46.47617469948699</v>
      </c>
      <c r="U28" s="93">
        <v>15.38574</v>
      </c>
      <c r="V28" s="93">
        <v>307.42</v>
      </c>
      <c r="W28" s="93">
        <v>89.740000000000009</v>
      </c>
      <c r="X28" s="93">
        <v>142.29000000000002</v>
      </c>
      <c r="Y28" s="93">
        <v>19.164999999999999</v>
      </c>
      <c r="Z28" s="95">
        <v>56.757229173550691</v>
      </c>
      <c r="AA28" s="95">
        <v>30.039728386245468</v>
      </c>
      <c r="AB28" s="95">
        <v>1.5055563444695594</v>
      </c>
      <c r="AC28" s="95">
        <v>1.6878188142850914</v>
      </c>
      <c r="AD28" s="95">
        <v>8.6370919748116632E-3</v>
      </c>
      <c r="AE28" s="95">
        <v>0.23367991545492647</v>
      </c>
      <c r="AF28" s="95">
        <v>0.23284816161170355</v>
      </c>
      <c r="AG28" s="95">
        <v>0.11399004018554275</v>
      </c>
      <c r="AH28" s="95">
        <v>0.16024906154027224</v>
      </c>
      <c r="AI28" s="95">
        <v>1.7461653706648258E-2</v>
      </c>
      <c r="AJ28" s="95">
        <v>3.0066609686915338E-2</v>
      </c>
      <c r="AK28" s="95">
        <v>2.1752209493495926E-2</v>
      </c>
      <c r="AL28" s="95">
        <v>3.9531396070991709E-3</v>
      </c>
      <c r="AM28" s="95">
        <v>2.8320191547335748E-2</v>
      </c>
      <c r="AN28" s="95">
        <v>1.621734750046272E-2</v>
      </c>
      <c r="AO28" s="95">
        <v>4.1254854741116863E-2</v>
      </c>
      <c r="AP28" s="96">
        <v>1.6882650936846169</v>
      </c>
      <c r="AQ28" s="95">
        <v>2.8817015757364815E-2</v>
      </c>
      <c r="AR28" s="95">
        <v>2.3872173242351125E-2</v>
      </c>
      <c r="AS28" s="95">
        <v>3.0146539581841707E-2</v>
      </c>
      <c r="AT28" s="95">
        <v>1.420787822673677E-2</v>
      </c>
      <c r="AU28" s="95">
        <v>3.4732280152481615E-2</v>
      </c>
      <c r="AV28" s="95">
        <v>1.9123022042862571E-2</v>
      </c>
      <c r="AW28" s="95">
        <v>3.5608835267698653E-2</v>
      </c>
      <c r="AX28" s="95">
        <v>4.0982663605124876E-2</v>
      </c>
      <c r="AY28" s="95">
        <v>1.0000847222482906E-2</v>
      </c>
      <c r="AZ28" s="95">
        <v>2.0522038271342047E-3</v>
      </c>
      <c r="BA28" s="95">
        <v>2.4975019433047703E-2</v>
      </c>
      <c r="BB28" s="95">
        <v>0.15880124136820167</v>
      </c>
      <c r="BC28" s="95">
        <v>1.973404839439221E-2</v>
      </c>
      <c r="BD28" s="95">
        <v>1.0539527227694556E-2</v>
      </c>
      <c r="BE28" s="95">
        <v>8.7844513492443044E-2</v>
      </c>
      <c r="BF28" s="95">
        <v>0.11644669688931271</v>
      </c>
      <c r="BG28" s="95">
        <v>6.479549612825164E-2</v>
      </c>
      <c r="BH28" s="95">
        <v>2.2914574213447562E-2</v>
      </c>
      <c r="BI28" s="95">
        <v>4.0472322382697863E-3</v>
      </c>
      <c r="BJ28" s="95">
        <v>1.4258074445347766E-2</v>
      </c>
      <c r="BK28" s="93">
        <v>20.67</v>
      </c>
      <c r="BL28" s="93">
        <v>26.31</v>
      </c>
      <c r="BM28" s="93">
        <v>2.57</v>
      </c>
      <c r="BN28" s="93">
        <v>6.915</v>
      </c>
      <c r="BO28" s="93">
        <v>25.03</v>
      </c>
      <c r="BP28" s="93">
        <v>245.5348837209302</v>
      </c>
      <c r="BQ28" s="93">
        <v>384.5276923076924</v>
      </c>
      <c r="BR28" s="97">
        <v>72.328617886178861</v>
      </c>
    </row>
    <row r="29" spans="1:70" x14ac:dyDescent="0.25">
      <c r="A29" s="14" t="s">
        <v>172</v>
      </c>
      <c r="B29" s="15">
        <v>195</v>
      </c>
      <c r="C29" s="15" t="s">
        <v>68</v>
      </c>
      <c r="D29" s="15" t="s">
        <v>3</v>
      </c>
      <c r="E29" s="15" t="s">
        <v>7</v>
      </c>
      <c r="F29" s="15" t="s">
        <v>3</v>
      </c>
      <c r="G29" s="15" t="s">
        <v>7</v>
      </c>
      <c r="H29" s="15" t="s">
        <v>1</v>
      </c>
      <c r="I29" s="15" t="s">
        <v>149</v>
      </c>
      <c r="J29" s="92">
        <v>43563</v>
      </c>
      <c r="K29" s="15" t="s">
        <v>71</v>
      </c>
      <c r="L29" s="92">
        <v>43627</v>
      </c>
      <c r="M29" s="15">
        <f t="shared" si="2"/>
        <v>64</v>
      </c>
      <c r="N29" s="93">
        <f t="shared" si="3"/>
        <v>9.1428571428571423</v>
      </c>
      <c r="O29" s="93">
        <f t="shared" si="4"/>
        <v>2.1098901098901095</v>
      </c>
      <c r="P29" s="15">
        <v>28.9</v>
      </c>
      <c r="Q29" s="15">
        <v>0.5333</v>
      </c>
      <c r="R29" s="94">
        <f t="shared" si="5"/>
        <v>1.8453287197231834E-2</v>
      </c>
      <c r="S29" s="95">
        <v>0.60599999999999998</v>
      </c>
      <c r="T29" s="93">
        <v>102.6742525276203</v>
      </c>
      <c r="U29" s="93">
        <v>11.10763</v>
      </c>
      <c r="V29" s="93">
        <v>312.29500000000002</v>
      </c>
      <c r="W29" s="93">
        <v>296.505</v>
      </c>
      <c r="X29" s="93">
        <v>76.010000000000005</v>
      </c>
      <c r="Y29" s="93">
        <v>25.73</v>
      </c>
      <c r="Z29" s="95">
        <v>64.208865278922744</v>
      </c>
      <c r="AA29" s="95">
        <v>44.626918476959716</v>
      </c>
      <c r="AB29" s="95">
        <v>3.1906427976099963</v>
      </c>
      <c r="AC29" s="95">
        <v>4.1434088550914092</v>
      </c>
      <c r="AD29" s="95">
        <v>1.3837194260860431E-2</v>
      </c>
      <c r="AE29" s="95">
        <v>0.45808429086547042</v>
      </c>
      <c r="AF29" s="95">
        <v>0.330015243074263</v>
      </c>
      <c r="AG29" s="95">
        <v>0.30393535446623299</v>
      </c>
      <c r="AH29" s="95">
        <v>0.19316645608936825</v>
      </c>
      <c r="AI29" s="95">
        <v>1.5668530224664284E-2</v>
      </c>
      <c r="AJ29" s="95">
        <v>6.2140158516913284E-2</v>
      </c>
      <c r="AK29" s="95">
        <v>4.0550554753721442E-2</v>
      </c>
      <c r="AL29" s="95">
        <v>7.4755508126557631E-3</v>
      </c>
      <c r="AM29" s="95">
        <v>2.6249996896956895E-2</v>
      </c>
      <c r="AN29" s="95">
        <v>3.3400115844915562E-2</v>
      </c>
      <c r="AO29" s="95">
        <v>5.3634790160724005E-2</v>
      </c>
      <c r="AP29" s="96">
        <v>3.6339548622328786</v>
      </c>
      <c r="AQ29" s="95">
        <v>3.1624223605988537E-2</v>
      </c>
      <c r="AR29" s="95">
        <v>3.7162119800130192E-2</v>
      </c>
      <c r="AS29" s="95">
        <v>4.2191658665831279E-2</v>
      </c>
      <c r="AT29" s="95">
        <v>1.280918434522979E-2</v>
      </c>
      <c r="AU29" s="95">
        <v>9.9156737212781995E-2</v>
      </c>
      <c r="AV29" s="95">
        <v>3.1586592547690549E-2</v>
      </c>
      <c r="AW29" s="95">
        <v>6.3252130496010611E-2</v>
      </c>
      <c r="AX29" s="95">
        <v>7.8574620231238915E-2</v>
      </c>
      <c r="AY29" s="95">
        <v>1.245658643178329E-2</v>
      </c>
      <c r="AZ29" s="95">
        <v>7.8324446653821097E-3</v>
      </c>
      <c r="BA29" s="95">
        <v>6.2966292710212854E-2</v>
      </c>
      <c r="BB29" s="95">
        <v>0.22202576553696279</v>
      </c>
      <c r="BC29" s="95">
        <v>1.3326153888229704E-2</v>
      </c>
      <c r="BD29" s="95">
        <v>1.4241878975675294E-2</v>
      </c>
      <c r="BE29" s="95">
        <v>0.13382523282315353</v>
      </c>
      <c r="BF29" s="95">
        <v>0.15865069053142306</v>
      </c>
      <c r="BG29" s="95">
        <v>4.3391945972317061E-2</v>
      </c>
      <c r="BH29" s="95">
        <v>2.5586716153070874E-2</v>
      </c>
      <c r="BI29" s="95">
        <v>2.084789423675357E-2</v>
      </c>
      <c r="BJ29" s="95">
        <v>1.1575769424211509E-2</v>
      </c>
      <c r="BK29" s="93">
        <v>25.97</v>
      </c>
      <c r="BL29" s="93">
        <v>7.96</v>
      </c>
      <c r="BM29" s="93">
        <v>1.48</v>
      </c>
      <c r="BN29" s="93">
        <v>8.35</v>
      </c>
      <c r="BO29" s="93">
        <v>21.99</v>
      </c>
      <c r="BP29" s="93">
        <v>314.71661237785014</v>
      </c>
      <c r="BQ29" s="93">
        <v>760.20537246049673</v>
      </c>
      <c r="BR29" s="97">
        <v>34.966464088397785</v>
      </c>
    </row>
    <row r="30" spans="1:70" x14ac:dyDescent="0.25">
      <c r="A30" s="14" t="s">
        <v>173</v>
      </c>
      <c r="B30" s="15">
        <v>241</v>
      </c>
      <c r="C30" s="15" t="s">
        <v>75</v>
      </c>
      <c r="D30" s="15" t="s">
        <v>3</v>
      </c>
      <c r="E30" s="15" t="s">
        <v>7</v>
      </c>
      <c r="F30" s="15" t="s">
        <v>3</v>
      </c>
      <c r="G30" s="15" t="s">
        <v>7</v>
      </c>
      <c r="H30" s="15" t="s">
        <v>1</v>
      </c>
      <c r="I30" s="15" t="s">
        <v>149</v>
      </c>
      <c r="J30" s="92">
        <v>43592</v>
      </c>
      <c r="K30" s="15" t="s">
        <v>69</v>
      </c>
      <c r="L30" s="92">
        <v>43655</v>
      </c>
      <c r="M30" s="15">
        <f t="shared" si="2"/>
        <v>63</v>
      </c>
      <c r="N30" s="93">
        <f t="shared" si="3"/>
        <v>9</v>
      </c>
      <c r="O30" s="93">
        <f t="shared" si="4"/>
        <v>2.0769230769230766</v>
      </c>
      <c r="P30" s="15">
        <v>26.3</v>
      </c>
      <c r="Q30" s="15">
        <v>0.35610000000000003</v>
      </c>
      <c r="R30" s="94">
        <f t="shared" si="5"/>
        <v>1.3539923954372625E-2</v>
      </c>
      <c r="S30" s="95">
        <v>0.57999999999999996</v>
      </c>
      <c r="T30" s="93">
        <v>167.63670947338102</v>
      </c>
      <c r="U30" s="93">
        <v>13.84177</v>
      </c>
      <c r="V30" s="93">
        <v>216.04500000000002</v>
      </c>
      <c r="W30" s="93">
        <v>83.61</v>
      </c>
      <c r="X30" s="93">
        <v>41.42</v>
      </c>
      <c r="Y30" s="93">
        <v>16.77</v>
      </c>
      <c r="Z30" s="95">
        <v>58.991299868759462</v>
      </c>
      <c r="AA30" s="95">
        <v>32.422799022754461</v>
      </c>
      <c r="AB30" s="95">
        <v>2.0972387309767857</v>
      </c>
      <c r="AC30" s="95">
        <v>2.0445231245398983</v>
      </c>
      <c r="AD30" s="95">
        <v>1.0359883871602709E-2</v>
      </c>
      <c r="AE30" s="95">
        <v>0.14952812958672418</v>
      </c>
      <c r="AF30" s="95">
        <v>0.12287499121917701</v>
      </c>
      <c r="AG30" s="95">
        <v>8.9616139078660936E-2</v>
      </c>
      <c r="AH30" s="95">
        <v>0.15859637876843302</v>
      </c>
      <c r="AI30" s="95">
        <v>1.3861152664219287E-2</v>
      </c>
      <c r="AJ30" s="95">
        <v>1.6678381763059028E-2</v>
      </c>
      <c r="AK30" s="95">
        <v>1.1684578557400717E-2</v>
      </c>
      <c r="AL30" s="95">
        <v>1.2048630575968501E-2</v>
      </c>
      <c r="AM30" s="95">
        <v>2.4009444840784374E-2</v>
      </c>
      <c r="AN30" s="95">
        <v>8.1657058170262562E-3</v>
      </c>
      <c r="AO30" s="95">
        <v>2.3261476696757027E-2</v>
      </c>
      <c r="AP30" s="96">
        <v>2.0757438204791296</v>
      </c>
      <c r="AQ30" s="95">
        <v>1.2593979761107781E-2</v>
      </c>
      <c r="AR30" s="95">
        <v>1.5836652502956204E-2</v>
      </c>
      <c r="AS30" s="95">
        <v>2.05432149298297E-2</v>
      </c>
      <c r="AT30" s="95">
        <v>8.6406369189138011E-3</v>
      </c>
      <c r="AU30" s="95">
        <v>1.5673863199711077E-2</v>
      </c>
      <c r="AV30" s="95">
        <v>1.1699552550861034E-2</v>
      </c>
      <c r="AW30" s="95">
        <v>1.8937564731571044E-2</v>
      </c>
      <c r="AX30" s="95">
        <v>3.5032193546739136E-2</v>
      </c>
      <c r="AY30" s="95">
        <v>6.3846342957714717E-3</v>
      </c>
      <c r="AZ30" s="95">
        <v>6.0965304582416792E-3</v>
      </c>
      <c r="BA30" s="95">
        <v>1.54970580721146E-2</v>
      </c>
      <c r="BB30" s="95">
        <v>9.6582633966737108E-2</v>
      </c>
      <c r="BC30" s="95">
        <v>9.1583109302352701E-3</v>
      </c>
      <c r="BD30" s="95">
        <v>6.2615810069719087E-3</v>
      </c>
      <c r="BE30" s="95">
        <v>4.1427603354300742E-2</v>
      </c>
      <c r="BF30" s="95">
        <v>4.2198196660265426E-2</v>
      </c>
      <c r="BG30" s="95">
        <v>2.3567433815472692E-2</v>
      </c>
      <c r="BH30" s="95">
        <v>1.2107269376189517E-2</v>
      </c>
      <c r="BI30" s="95">
        <v>1.915164427888827E-3</v>
      </c>
      <c r="BJ30" s="95">
        <v>2.4850669457929476E-3</v>
      </c>
      <c r="BK30" s="93">
        <v>27.22</v>
      </c>
      <c r="BL30" s="93">
        <v>10.210000000000001</v>
      </c>
      <c r="BM30" s="93">
        <v>0.66</v>
      </c>
      <c r="BN30" s="93">
        <v>9.7100000000000009</v>
      </c>
      <c r="BO30" s="93">
        <v>20.55</v>
      </c>
      <c r="BP30" s="93">
        <v>410.02564102564105</v>
      </c>
      <c r="BQ30" s="93">
        <v>368.42451108213817</v>
      </c>
      <c r="BR30" s="97">
        <v>77.672151162790712</v>
      </c>
    </row>
    <row r="31" spans="1:70" x14ac:dyDescent="0.25">
      <c r="A31" s="14" t="s">
        <v>174</v>
      </c>
      <c r="B31" s="15">
        <v>234</v>
      </c>
      <c r="C31" s="15" t="s">
        <v>75</v>
      </c>
      <c r="D31" s="15" t="s">
        <v>3</v>
      </c>
      <c r="E31" s="15" t="s">
        <v>7</v>
      </c>
      <c r="F31" s="15" t="s">
        <v>3</v>
      </c>
      <c r="G31" s="15" t="s">
        <v>7</v>
      </c>
      <c r="H31" s="15" t="s">
        <v>2</v>
      </c>
      <c r="I31" s="15" t="s">
        <v>149</v>
      </c>
      <c r="J31" s="92">
        <v>43587</v>
      </c>
      <c r="K31" s="15" t="s">
        <v>71</v>
      </c>
      <c r="L31" s="92">
        <v>43655</v>
      </c>
      <c r="M31" s="15">
        <f t="shared" si="2"/>
        <v>68</v>
      </c>
      <c r="N31" s="93">
        <f t="shared" si="3"/>
        <v>9.7142857142857135</v>
      </c>
      <c r="O31" s="93">
        <f t="shared" si="4"/>
        <v>2.2417582417582413</v>
      </c>
      <c r="P31" s="15">
        <v>20.399999999999999</v>
      </c>
      <c r="Q31" s="15">
        <v>0.26019999999999999</v>
      </c>
      <c r="R31" s="94">
        <f t="shared" si="5"/>
        <v>1.2754901960784314E-2</v>
      </c>
      <c r="S31" s="95">
        <v>0.65850000000000009</v>
      </c>
      <c r="T31" s="93">
        <v>51.43858513731729</v>
      </c>
      <c r="U31" s="93">
        <v>15.890930000000001</v>
      </c>
      <c r="V31" s="93">
        <v>303.29000000000002</v>
      </c>
      <c r="W31" s="93">
        <v>72.150000000000006</v>
      </c>
      <c r="X31" s="93">
        <v>38.1</v>
      </c>
      <c r="Y31" s="93">
        <v>15.52</v>
      </c>
      <c r="Z31" s="95">
        <v>34.583937637759092</v>
      </c>
      <c r="AA31" s="95">
        <v>32.156903015107247</v>
      </c>
      <c r="AB31" s="95">
        <v>1.5027304722729937</v>
      </c>
      <c r="AC31" s="95">
        <v>2.400234236610554</v>
      </c>
      <c r="AD31" s="95">
        <v>1.3291131948540627E-2</v>
      </c>
      <c r="AE31" s="95">
        <v>0.17199025360246589</v>
      </c>
      <c r="AF31" s="95">
        <v>9.3314917819072807E-2</v>
      </c>
      <c r="AG31" s="95">
        <v>0.13790356479991078</v>
      </c>
      <c r="AH31" s="95">
        <v>9.0817894859801879E-2</v>
      </c>
      <c r="AI31" s="95">
        <v>1.0394414830519012E-2</v>
      </c>
      <c r="AJ31" s="95">
        <v>3.0162196951555122E-2</v>
      </c>
      <c r="AK31" s="95">
        <v>1.8159129953422611E-2</v>
      </c>
      <c r="AL31" s="95">
        <v>8.661140872385507E-3</v>
      </c>
      <c r="AM31" s="95">
        <v>1.5702336166219938E-2</v>
      </c>
      <c r="AN31" s="95">
        <v>2.7615508605224742E-2</v>
      </c>
      <c r="AO31" s="95">
        <v>3.330764945263183E-2</v>
      </c>
      <c r="AP31" s="96">
        <v>1.7688640374098419</v>
      </c>
      <c r="AQ31" s="95">
        <v>2.3122671771966221E-2</v>
      </c>
      <c r="AR31" s="95">
        <v>3.3931788462514302E-2</v>
      </c>
      <c r="AS31" s="95">
        <v>1.7507602141165736E-2</v>
      </c>
      <c r="AT31" s="95">
        <v>1.9049972830250107E-2</v>
      </c>
      <c r="AU31" s="95">
        <v>6.7742259855314343E-3</v>
      </c>
      <c r="AV31" s="95">
        <v>1.7842382982910927E-2</v>
      </c>
      <c r="AW31" s="95">
        <v>3.8022742603276656E-2</v>
      </c>
      <c r="AX31" s="95">
        <v>5.5025571959433951E-2</v>
      </c>
      <c r="AY31" s="95">
        <v>1.1758652550959443E-2</v>
      </c>
      <c r="AZ31" s="95">
        <v>5.6898891644556202E-3</v>
      </c>
      <c r="BA31" s="95">
        <v>3.1208027410165071E-2</v>
      </c>
      <c r="BB31" s="95">
        <v>0.11032631140549055</v>
      </c>
      <c r="BC31" s="95">
        <v>9.1200431635321388E-3</v>
      </c>
      <c r="BD31" s="95">
        <v>5.0302475812801003E-3</v>
      </c>
      <c r="BE31" s="95">
        <v>7.1036313894744726E-2</v>
      </c>
      <c r="BF31" s="95">
        <v>8.7409874604683233E-2</v>
      </c>
      <c r="BG31" s="95">
        <v>3.285181283566796E-2</v>
      </c>
      <c r="BH31" s="95">
        <v>1.1555053125694307E-2</v>
      </c>
      <c r="BI31" s="95">
        <v>4.4233358445011995E-3</v>
      </c>
      <c r="BJ31" s="95">
        <v>8.4720332039697147E-3</v>
      </c>
      <c r="BK31" s="93">
        <v>14.78</v>
      </c>
      <c r="BL31" s="93">
        <v>11.92</v>
      </c>
      <c r="BM31" s="93">
        <v>0.93</v>
      </c>
      <c r="BN31" s="93">
        <v>8.31</v>
      </c>
      <c r="BO31" s="93">
        <v>22.45</v>
      </c>
      <c r="BP31" s="93">
        <v>337.62424242424248</v>
      </c>
      <c r="BQ31" s="93">
        <v>492.37333333333339</v>
      </c>
      <c r="BR31" s="97">
        <v>71.139364161849713</v>
      </c>
    </row>
    <row r="32" spans="1:70" x14ac:dyDescent="0.25">
      <c r="A32" s="14" t="s">
        <v>175</v>
      </c>
      <c r="B32" s="15">
        <v>196</v>
      </c>
      <c r="C32" s="15" t="s">
        <v>75</v>
      </c>
      <c r="D32" s="15" t="s">
        <v>3</v>
      </c>
      <c r="E32" s="15" t="s">
        <v>7</v>
      </c>
      <c r="F32" s="15" t="s">
        <v>3</v>
      </c>
      <c r="G32" s="15" t="s">
        <v>7</v>
      </c>
      <c r="H32" s="15" t="s">
        <v>2</v>
      </c>
      <c r="I32" s="15" t="s">
        <v>149</v>
      </c>
      <c r="J32" s="92">
        <v>43563</v>
      </c>
      <c r="K32" s="15" t="s">
        <v>69</v>
      </c>
      <c r="L32" s="92">
        <v>43627</v>
      </c>
      <c r="M32" s="15">
        <f t="shared" si="2"/>
        <v>64</v>
      </c>
      <c r="N32" s="93">
        <f t="shared" si="3"/>
        <v>9.1428571428571423</v>
      </c>
      <c r="O32" s="93">
        <f t="shared" si="4"/>
        <v>2.1098901098901095</v>
      </c>
      <c r="P32" s="15">
        <v>21.4</v>
      </c>
      <c r="Q32" s="15">
        <v>0.29809999999999998</v>
      </c>
      <c r="R32" s="94">
        <f t="shared" si="5"/>
        <v>1.3929906542056074E-2</v>
      </c>
      <c r="S32" s="95">
        <v>0.43</v>
      </c>
      <c r="T32" s="93">
        <v>53.190829201141469</v>
      </c>
      <c r="U32" s="93">
        <v>15.04064</v>
      </c>
      <c r="V32" s="93">
        <v>328.75</v>
      </c>
      <c r="W32" s="93">
        <v>86.41</v>
      </c>
      <c r="X32" s="93">
        <v>60.38</v>
      </c>
      <c r="Y32" s="93">
        <v>16.55</v>
      </c>
      <c r="Z32" s="95">
        <v>52.435021154808055</v>
      </c>
      <c r="AA32" s="95">
        <v>37.778178492546822</v>
      </c>
      <c r="AB32" s="95">
        <v>1.74612545838013</v>
      </c>
      <c r="AC32" s="95">
        <v>2.4689567373003247</v>
      </c>
      <c r="AD32" s="95">
        <v>6.4169941501330272E-3</v>
      </c>
      <c r="AE32" s="95">
        <v>0.19977975174326743</v>
      </c>
      <c r="AF32" s="95">
        <v>0.32091610730784886</v>
      </c>
      <c r="AG32" s="95">
        <v>0.13979263174651615</v>
      </c>
      <c r="AH32" s="95">
        <v>0.13793731329476186</v>
      </c>
      <c r="AI32" s="95">
        <v>2.074067269707883E-2</v>
      </c>
      <c r="AJ32" s="95">
        <v>4.0766880797303943E-2</v>
      </c>
      <c r="AK32" s="95">
        <v>2.1109024552219021E-2</v>
      </c>
      <c r="AL32" s="95">
        <v>6.8085129224922302E-3</v>
      </c>
      <c r="AM32" s="95">
        <v>2.8765951181126799E-2</v>
      </c>
      <c r="AN32" s="95">
        <v>3.376381656270732E-2</v>
      </c>
      <c r="AO32" s="95">
        <v>3.6539490095515617E-2</v>
      </c>
      <c r="AP32" s="96">
        <v>1.9173170293391766</v>
      </c>
      <c r="AQ32" s="95">
        <v>1.7697078037634439E-2</v>
      </c>
      <c r="AR32" s="95">
        <v>3.8967518208589867E-2</v>
      </c>
      <c r="AS32" s="95">
        <v>3.6693484881256053E-2</v>
      </c>
      <c r="AT32" s="95">
        <v>2.6785539994183725E-2</v>
      </c>
      <c r="AU32" s="95">
        <v>1.2273069462524938E-2</v>
      </c>
      <c r="AV32" s="95">
        <v>2.1871632250549444E-2</v>
      </c>
      <c r="AW32" s="95">
        <v>3.7001781740216073E-2</v>
      </c>
      <c r="AX32" s="95">
        <v>7.0574090997751873E-2</v>
      </c>
      <c r="AY32" s="95">
        <v>1.3075114881982056E-2</v>
      </c>
      <c r="AZ32" s="95">
        <v>5.8153200702762533E-3</v>
      </c>
      <c r="BA32" s="95">
        <v>2.7572192359500907E-2</v>
      </c>
      <c r="BB32" s="95">
        <v>0.21152115368617236</v>
      </c>
      <c r="BC32" s="95">
        <v>7.3038218030689718E-3</v>
      </c>
      <c r="BD32" s="95">
        <v>6.6265601020030164E-3</v>
      </c>
      <c r="BE32" s="95">
        <v>0.10726038036199793</v>
      </c>
      <c r="BF32" s="95">
        <v>0.16416149577159081</v>
      </c>
      <c r="BG32" s="95">
        <v>5.0383573318269391E-2</v>
      </c>
      <c r="BH32" s="95">
        <v>1.6992257870925197E-2</v>
      </c>
      <c r="BI32" s="95">
        <v>6.6937125932762928E-3</v>
      </c>
      <c r="BJ32" s="95">
        <v>8.2574767193956452E-3</v>
      </c>
      <c r="BK32" s="93">
        <v>11.23</v>
      </c>
      <c r="BL32" s="93">
        <v>6.85</v>
      </c>
      <c r="BM32" s="93">
        <v>0.62</v>
      </c>
      <c r="BN32" s="93">
        <v>14.58</v>
      </c>
      <c r="BO32" s="93">
        <v>23.29</v>
      </c>
      <c r="BP32" s="93">
        <v>277.15897435897438</v>
      </c>
      <c r="BQ32" s="93">
        <v>359.57269372693725</v>
      </c>
      <c r="BR32" s="97">
        <v>51.219940119760487</v>
      </c>
    </row>
    <row r="33" spans="1:70" ht="15.75" thickBot="1" x14ac:dyDescent="0.3">
      <c r="A33" s="4" t="s">
        <v>176</v>
      </c>
      <c r="B33" s="5">
        <v>137</v>
      </c>
      <c r="C33" s="5" t="s">
        <v>75</v>
      </c>
      <c r="D33" s="5" t="s">
        <v>3</v>
      </c>
      <c r="E33" s="5" t="s">
        <v>7</v>
      </c>
      <c r="F33" s="5" t="s">
        <v>3</v>
      </c>
      <c r="G33" s="5" t="s">
        <v>7</v>
      </c>
      <c r="H33" s="5" t="s">
        <v>2</v>
      </c>
      <c r="I33" s="5" t="s">
        <v>149</v>
      </c>
      <c r="J33" s="98">
        <v>43515</v>
      </c>
      <c r="K33" s="5" t="s">
        <v>69</v>
      </c>
      <c r="L33" s="98">
        <v>43584</v>
      </c>
      <c r="M33" s="5">
        <f t="shared" si="2"/>
        <v>69</v>
      </c>
      <c r="N33" s="99">
        <f t="shared" si="3"/>
        <v>9.8571428571428577</v>
      </c>
      <c r="O33" s="99">
        <f t="shared" si="4"/>
        <v>2.2747252747252751</v>
      </c>
      <c r="P33" s="5">
        <v>22.4</v>
      </c>
      <c r="Q33" s="5">
        <v>0.28670000000000001</v>
      </c>
      <c r="R33" s="100">
        <f t="shared" si="5"/>
        <v>1.2799107142857143E-2</v>
      </c>
      <c r="S33" s="101">
        <v>0.67149999999999999</v>
      </c>
      <c r="T33" s="99">
        <v>89.692287206895202</v>
      </c>
      <c r="U33" s="99">
        <v>12.52454</v>
      </c>
      <c r="V33" s="99">
        <v>255.80000000000004</v>
      </c>
      <c r="W33" s="99">
        <v>334.94</v>
      </c>
      <c r="X33" s="99">
        <v>42.924999999999997</v>
      </c>
      <c r="Y33" s="99">
        <v>14.744999999999999</v>
      </c>
      <c r="Z33" s="101">
        <v>52.380301338732657</v>
      </c>
      <c r="AA33" s="101">
        <v>38.907893481079469</v>
      </c>
      <c r="AB33" s="101">
        <v>2.3447492578147928</v>
      </c>
      <c r="AC33" s="101">
        <v>2.2614650570631594</v>
      </c>
      <c r="AD33" s="101">
        <v>5.467700712784255E-3</v>
      </c>
      <c r="AE33" s="101">
        <v>0.15429868279282258</v>
      </c>
      <c r="AF33" s="101">
        <v>0.23456991525158913</v>
      </c>
      <c r="AG33" s="101">
        <v>9.4943372812551829E-2</v>
      </c>
      <c r="AH33" s="101">
        <v>0.19714166005647765</v>
      </c>
      <c r="AI33" s="101">
        <v>1.7614978681727532E-2</v>
      </c>
      <c r="AJ33" s="101">
        <v>2.7076741524015586E-2</v>
      </c>
      <c r="AK33" s="101">
        <v>2.4201457171306812E-2</v>
      </c>
      <c r="AL33" s="101">
        <v>8.8010964046033504E-3</v>
      </c>
      <c r="AM33" s="101">
        <v>2.0798665701496428E-2</v>
      </c>
      <c r="AN33" s="101">
        <v>2.0525968262511709E-2</v>
      </c>
      <c r="AO33" s="101">
        <v>4.5046563866359711E-2</v>
      </c>
      <c r="AP33" s="102">
        <v>2.6793317447790286</v>
      </c>
      <c r="AQ33" s="101">
        <v>1.9927378387245957E-2</v>
      </c>
      <c r="AR33" s="101">
        <v>5.0442529703605632E-2</v>
      </c>
      <c r="AS33" s="101">
        <v>2.5851721639361322E-2</v>
      </c>
      <c r="AT33" s="101">
        <v>1.9655668042700115E-2</v>
      </c>
      <c r="AU33" s="101">
        <v>1.6100795173826836E-2</v>
      </c>
      <c r="AV33" s="101">
        <v>2.9566895610090814E-2</v>
      </c>
      <c r="AW33" s="101">
        <v>5.9026145531658483E-2</v>
      </c>
      <c r="AX33" s="101">
        <v>8.6665325294293896E-2</v>
      </c>
      <c r="AY33" s="101">
        <v>2.6881213778034721E-2</v>
      </c>
      <c r="AZ33" s="101">
        <v>8.0630445849804618E-3</v>
      </c>
      <c r="BA33" s="101">
        <v>4.6760554089031903E-2</v>
      </c>
      <c r="BB33" s="101">
        <v>0.1732554646081936</v>
      </c>
      <c r="BC33" s="101">
        <v>6.111271790791622E-3</v>
      </c>
      <c r="BD33" s="101">
        <v>1.5659851558220226E-2</v>
      </c>
      <c r="BE33" s="101">
        <v>0.11574940296587247</v>
      </c>
      <c r="BF33" s="101">
        <v>0.13624837803860299</v>
      </c>
      <c r="BG33" s="101">
        <v>4.6932561719644196E-2</v>
      </c>
      <c r="BH33" s="101">
        <v>2.6380636156449998E-2</v>
      </c>
      <c r="BI33" s="101">
        <v>1.7713640935915122E-2</v>
      </c>
      <c r="BJ33" s="101">
        <v>1.0759859171404642E-2</v>
      </c>
      <c r="BK33" s="99">
        <v>20.71</v>
      </c>
      <c r="BL33" s="99">
        <v>17.43</v>
      </c>
      <c r="BM33" s="99">
        <v>2.02</v>
      </c>
      <c r="BN33" s="99">
        <v>9.9250000000000007</v>
      </c>
      <c r="BO33" s="99">
        <v>24.484999999999999</v>
      </c>
      <c r="BP33" s="99">
        <v>413.17894736842106</v>
      </c>
      <c r="BQ33" s="99">
        <v>695.36123203285422</v>
      </c>
      <c r="BR33" s="103">
        <v>55.570055555555555</v>
      </c>
    </row>
    <row r="34" spans="1:70" ht="15.75" thickBot="1" x14ac:dyDescent="0.3">
      <c r="A34" s="15"/>
      <c r="B34" s="15"/>
      <c r="C34" s="15"/>
      <c r="D34" s="15"/>
      <c r="E34" s="15"/>
      <c r="F34" s="15"/>
      <c r="G34" s="15"/>
      <c r="H34" s="15"/>
      <c r="I34" s="15"/>
      <c r="J34" s="92"/>
      <c r="K34" s="15"/>
      <c r="L34" s="92"/>
      <c r="M34" s="15"/>
      <c r="N34" s="93"/>
      <c r="O34" s="93"/>
      <c r="P34" s="15"/>
      <c r="Q34" s="15"/>
      <c r="R34" s="94"/>
      <c r="S34" s="95"/>
      <c r="T34" s="93"/>
      <c r="U34" s="93"/>
      <c r="V34" s="93"/>
      <c r="W34" s="93"/>
      <c r="X34" s="93"/>
      <c r="Y34" s="93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6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3"/>
      <c r="BL34" s="93"/>
      <c r="BM34" s="93"/>
      <c r="BN34" s="93"/>
      <c r="BO34" s="93"/>
      <c r="BP34" s="93"/>
      <c r="BQ34" s="93"/>
      <c r="BR34" s="93"/>
    </row>
    <row r="35" spans="1:70" ht="15.75" thickBot="1" x14ac:dyDescent="0.3">
      <c r="A35" s="15"/>
      <c r="B35" s="15"/>
      <c r="C35" s="15"/>
      <c r="D35" s="15"/>
      <c r="E35" s="15"/>
      <c r="F35" s="15"/>
      <c r="G35" s="15"/>
      <c r="H35" s="15"/>
      <c r="I35" s="15"/>
      <c r="J35" s="92"/>
      <c r="K35" s="70" t="s">
        <v>0</v>
      </c>
      <c r="L35" s="39"/>
      <c r="M35" s="39"/>
      <c r="N35" s="93"/>
      <c r="O35" s="93"/>
      <c r="P35" s="15"/>
      <c r="Q35" s="15"/>
      <c r="R35" s="94"/>
      <c r="S35" s="95"/>
      <c r="T35" s="93"/>
      <c r="U35" s="93"/>
      <c r="V35" s="93"/>
      <c r="W35" s="93"/>
      <c r="X35" s="93"/>
      <c r="Y35" s="93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6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3"/>
      <c r="BL35" s="93"/>
      <c r="BM35" s="93"/>
      <c r="BN35" s="93"/>
      <c r="BO35" s="93"/>
      <c r="BP35" s="93"/>
      <c r="BQ35" s="93"/>
      <c r="BR35" s="93"/>
    </row>
    <row r="36" spans="1:70" x14ac:dyDescent="0.25">
      <c r="A36" s="15"/>
      <c r="B36" s="15"/>
      <c r="C36" s="15"/>
      <c r="D36" s="15"/>
      <c r="E36" s="15"/>
      <c r="F36" s="15"/>
      <c r="G36" s="15"/>
      <c r="H36" s="15"/>
      <c r="I36" s="15"/>
      <c r="J36" s="92"/>
      <c r="K36" s="40" t="s">
        <v>1</v>
      </c>
      <c r="L36" s="41" t="s">
        <v>132</v>
      </c>
      <c r="M36" s="68">
        <f>AVERAGE(M7:M10)</f>
        <v>66</v>
      </c>
      <c r="N36" s="50">
        <f t="shared" ref="N36:BR36" si="6">AVERAGE(N7:N10)</f>
        <v>9.4285714285714288</v>
      </c>
      <c r="O36" s="50">
        <f t="shared" si="6"/>
        <v>2.1758241758241756</v>
      </c>
      <c r="P36" s="50">
        <f t="shared" si="6"/>
        <v>23.6</v>
      </c>
      <c r="Q36" s="67">
        <f t="shared" si="6"/>
        <v>0.36224999999999996</v>
      </c>
      <c r="R36" s="51">
        <f t="shared" si="6"/>
        <v>1.522675606149798E-2</v>
      </c>
      <c r="S36" s="52">
        <f t="shared" si="6"/>
        <v>0.64537500000000003</v>
      </c>
      <c r="T36" s="50">
        <f t="shared" si="6"/>
        <v>53.299637573389418</v>
      </c>
      <c r="U36" s="50">
        <f t="shared" si="6"/>
        <v>14.068565</v>
      </c>
      <c r="V36" s="50">
        <f t="shared" si="6"/>
        <v>317.11166666666668</v>
      </c>
      <c r="W36" s="50">
        <f t="shared" si="6"/>
        <v>165.17916666666667</v>
      </c>
      <c r="X36" s="50">
        <f t="shared" si="6"/>
        <v>50.606250000000003</v>
      </c>
      <c r="Y36" s="50">
        <f t="shared" si="6"/>
        <v>13.4025</v>
      </c>
      <c r="Z36" s="52">
        <f t="shared" si="6"/>
        <v>53.38693849056223</v>
      </c>
      <c r="AA36" s="52">
        <f t="shared" si="6"/>
        <v>34.925110274893655</v>
      </c>
      <c r="AB36" s="52">
        <f t="shared" si="6"/>
        <v>2.4248328422297445</v>
      </c>
      <c r="AC36" s="52">
        <f t="shared" si="6"/>
        <v>2.277886754771199</v>
      </c>
      <c r="AD36" s="52">
        <f t="shared" si="6"/>
        <v>1.1921658606571565E-2</v>
      </c>
      <c r="AE36" s="52">
        <f t="shared" si="6"/>
        <v>0.20536749533433393</v>
      </c>
      <c r="AF36" s="52">
        <f t="shared" si="6"/>
        <v>0.23447757284626544</v>
      </c>
      <c r="AG36" s="52">
        <f t="shared" si="6"/>
        <v>0.14095644970630458</v>
      </c>
      <c r="AH36" s="52">
        <f t="shared" si="6"/>
        <v>0.13743612989530951</v>
      </c>
      <c r="AI36" s="52">
        <f t="shared" si="6"/>
        <v>1.2041907479822074E-2</v>
      </c>
      <c r="AJ36" s="52">
        <f t="shared" si="6"/>
        <v>3.4415189609537079E-2</v>
      </c>
      <c r="AK36" s="52">
        <f t="shared" si="6"/>
        <v>2.8204097251099878E-2</v>
      </c>
      <c r="AL36" s="52">
        <f t="shared" si="6"/>
        <v>6.3909816313285888E-3</v>
      </c>
      <c r="AM36" s="52">
        <f t="shared" si="6"/>
        <v>2.7610908472330265E-2</v>
      </c>
      <c r="AN36" s="52">
        <f t="shared" si="6"/>
        <v>2.5854599646570536E-2</v>
      </c>
      <c r="AO36" s="52">
        <f t="shared" si="6"/>
        <v>4.0420283880418427E-2</v>
      </c>
      <c r="AP36" s="80">
        <f t="shared" si="6"/>
        <v>3.8277453751517854</v>
      </c>
      <c r="AQ36" s="52">
        <f t="shared" si="6"/>
        <v>1.4874601592725002E-2</v>
      </c>
      <c r="AR36" s="52">
        <f t="shared" si="6"/>
        <v>3.7117885126729394E-2</v>
      </c>
      <c r="AS36" s="52">
        <f t="shared" si="6"/>
        <v>4.2324823908328264E-2</v>
      </c>
      <c r="AT36" s="52">
        <f t="shared" si="6"/>
        <v>1.4270343797895067E-2</v>
      </c>
      <c r="AU36" s="52">
        <f t="shared" si="6"/>
        <v>4.2929166914927291E-2</v>
      </c>
      <c r="AV36" s="52">
        <f t="shared" si="6"/>
        <v>1.9519292197532269E-2</v>
      </c>
      <c r="AW36" s="52">
        <f t="shared" si="6"/>
        <v>3.8625161468564512E-2</v>
      </c>
      <c r="AX36" s="52">
        <f t="shared" si="6"/>
        <v>4.2580153270691846E-2</v>
      </c>
      <c r="AY36" s="52">
        <f t="shared" si="6"/>
        <v>9.527222209448228E-3</v>
      </c>
      <c r="AZ36" s="52">
        <f t="shared" si="6"/>
        <v>7.9191860704054973E-3</v>
      </c>
      <c r="BA36" s="52">
        <f t="shared" si="6"/>
        <v>3.3095077853649978E-2</v>
      </c>
      <c r="BB36" s="52">
        <f t="shared" si="6"/>
        <v>0.14471477986974227</v>
      </c>
      <c r="BC36" s="52">
        <f t="shared" si="6"/>
        <v>7.394998102401646E-3</v>
      </c>
      <c r="BD36" s="52">
        <f t="shared" si="6"/>
        <v>9.3460653802648376E-3</v>
      </c>
      <c r="BE36" s="52">
        <f t="shared" si="6"/>
        <v>6.3893122156304882E-2</v>
      </c>
      <c r="BF36" s="52">
        <f t="shared" si="6"/>
        <v>0.10203657427271186</v>
      </c>
      <c r="BG36" s="52">
        <f t="shared" si="6"/>
        <v>3.5717195115999155E-2</v>
      </c>
      <c r="BH36" s="52">
        <f t="shared" si="6"/>
        <v>2.1659910223040809E-2</v>
      </c>
      <c r="BI36" s="52">
        <f t="shared" si="6"/>
        <v>9.832059164602492E-3</v>
      </c>
      <c r="BJ36" s="52">
        <f t="shared" si="6"/>
        <v>7.3871643032085606E-3</v>
      </c>
      <c r="BK36" s="50">
        <f t="shared" si="6"/>
        <v>30.725000000000001</v>
      </c>
      <c r="BL36" s="50">
        <f t="shared" si="6"/>
        <v>14.630000000000003</v>
      </c>
      <c r="BM36" s="50">
        <f t="shared" si="6"/>
        <v>1.6875</v>
      </c>
      <c r="BN36" s="50">
        <f t="shared" si="6"/>
        <v>8.2887500000000003</v>
      </c>
      <c r="BO36" s="50">
        <f t="shared" si="6"/>
        <v>22.293750000000003</v>
      </c>
      <c r="BP36" s="50">
        <f t="shared" si="6"/>
        <v>569.36292702391609</v>
      </c>
      <c r="BQ36" s="50">
        <f t="shared" si="6"/>
        <v>449.75208575601869</v>
      </c>
      <c r="BR36" s="111">
        <f t="shared" si="6"/>
        <v>80.878260926760461</v>
      </c>
    </row>
    <row r="37" spans="1:70" x14ac:dyDescent="0.25">
      <c r="A37" s="15"/>
      <c r="B37" s="15"/>
      <c r="C37" s="15"/>
      <c r="D37" s="15"/>
      <c r="E37" s="15"/>
      <c r="F37" s="15"/>
      <c r="G37" s="15"/>
      <c r="H37" s="15"/>
      <c r="I37" s="15"/>
      <c r="J37" s="92"/>
      <c r="K37" s="43" t="s">
        <v>1</v>
      </c>
      <c r="L37" s="44" t="s">
        <v>133</v>
      </c>
      <c r="M37" s="58">
        <f>STDEV(M7:M10)</f>
        <v>2.9439202887759488</v>
      </c>
      <c r="N37" s="54">
        <f t="shared" ref="N37:BR37" si="7">STDEV(N7:N10)</f>
        <v>0.42056004125370711</v>
      </c>
      <c r="O37" s="54">
        <f t="shared" si="7"/>
        <v>9.7052317212394129E-2</v>
      </c>
      <c r="P37" s="54">
        <f t="shared" si="7"/>
        <v>3.8061353978368304</v>
      </c>
      <c r="Q37" s="57">
        <f t="shared" si="7"/>
        <v>8.2167532111737246E-2</v>
      </c>
      <c r="R37" s="55">
        <f t="shared" si="7"/>
        <v>1.1096390157216921E-3</v>
      </c>
      <c r="S37" s="56">
        <f t="shared" si="7"/>
        <v>0.14638554971945378</v>
      </c>
      <c r="T37" s="54">
        <f t="shared" si="7"/>
        <v>38.299540471031655</v>
      </c>
      <c r="U37" s="54">
        <f t="shared" si="7"/>
        <v>1.4220152065408214</v>
      </c>
      <c r="V37" s="54">
        <f t="shared" si="7"/>
        <v>41.931715964216103</v>
      </c>
      <c r="W37" s="54">
        <f t="shared" si="7"/>
        <v>126.45144192827833</v>
      </c>
      <c r="X37" s="54">
        <f t="shared" si="7"/>
        <v>20.801348664209254</v>
      </c>
      <c r="Y37" s="54">
        <f t="shared" si="7"/>
        <v>2.5087995137116916</v>
      </c>
      <c r="Z37" s="56">
        <f t="shared" si="7"/>
        <v>3.9715875742246491</v>
      </c>
      <c r="AA37" s="56">
        <f t="shared" si="7"/>
        <v>2.8069132156779784</v>
      </c>
      <c r="AB37" s="56">
        <f t="shared" si="7"/>
        <v>0.32346017524358039</v>
      </c>
      <c r="AC37" s="56">
        <f t="shared" si="7"/>
        <v>0.56251316373769278</v>
      </c>
      <c r="AD37" s="56">
        <f t="shared" si="7"/>
        <v>7.5329022250068085E-3</v>
      </c>
      <c r="AE37" s="56">
        <f t="shared" si="7"/>
        <v>3.8888890777959637E-2</v>
      </c>
      <c r="AF37" s="56">
        <f t="shared" si="7"/>
        <v>8.1907490442767183E-2</v>
      </c>
      <c r="AG37" s="56">
        <f t="shared" si="7"/>
        <v>6.1512104045104328E-2</v>
      </c>
      <c r="AH37" s="56">
        <f t="shared" si="7"/>
        <v>9.2756604309210903E-3</v>
      </c>
      <c r="AI37" s="56">
        <f t="shared" si="7"/>
        <v>3.9457760989291876E-3</v>
      </c>
      <c r="AJ37" s="56">
        <f t="shared" si="7"/>
        <v>1.2099922182655034E-2</v>
      </c>
      <c r="AK37" s="56">
        <f t="shared" si="7"/>
        <v>1.022821270117355E-2</v>
      </c>
      <c r="AL37" s="56">
        <f t="shared" si="7"/>
        <v>3.5220257860564597E-3</v>
      </c>
      <c r="AM37" s="56">
        <f t="shared" si="7"/>
        <v>6.6840950907098634E-3</v>
      </c>
      <c r="AN37" s="56">
        <f t="shared" si="7"/>
        <v>1.2533203245260638E-2</v>
      </c>
      <c r="AO37" s="56">
        <f t="shared" si="7"/>
        <v>9.9767948400569188E-3</v>
      </c>
      <c r="AP37" s="81">
        <f t="shared" si="7"/>
        <v>1.0032888239592699</v>
      </c>
      <c r="AQ37" s="56">
        <f t="shared" si="7"/>
        <v>2.124828188469651E-3</v>
      </c>
      <c r="AR37" s="56">
        <f t="shared" si="7"/>
        <v>7.573844831766605E-3</v>
      </c>
      <c r="AS37" s="56">
        <f t="shared" si="7"/>
        <v>9.1965312614453627E-3</v>
      </c>
      <c r="AT37" s="56">
        <f t="shared" si="7"/>
        <v>5.5336354489581765E-3</v>
      </c>
      <c r="AU37" s="56">
        <f t="shared" si="7"/>
        <v>3.9490332979848698E-2</v>
      </c>
      <c r="AV37" s="56">
        <f t="shared" si="7"/>
        <v>9.4595254153749322E-3</v>
      </c>
      <c r="AW37" s="56">
        <f t="shared" si="7"/>
        <v>6.7852338845596025E-3</v>
      </c>
      <c r="AX37" s="56">
        <f t="shared" si="7"/>
        <v>5.2234656510437632E-3</v>
      </c>
      <c r="AY37" s="56">
        <f t="shared" si="7"/>
        <v>2.9160672519057858E-3</v>
      </c>
      <c r="AZ37" s="56">
        <f t="shared" si="7"/>
        <v>2.4005711479657471E-3</v>
      </c>
      <c r="BA37" s="56">
        <f t="shared" si="7"/>
        <v>6.4561774159882417E-3</v>
      </c>
      <c r="BB37" s="56">
        <f t="shared" si="7"/>
        <v>2.7628324660322584E-2</v>
      </c>
      <c r="BC37" s="56">
        <f t="shared" si="7"/>
        <v>2.6653319321438699E-3</v>
      </c>
      <c r="BD37" s="56">
        <f t="shared" si="7"/>
        <v>1.8025145763528457E-3</v>
      </c>
      <c r="BE37" s="56">
        <f t="shared" si="7"/>
        <v>1.5580069217826942E-2</v>
      </c>
      <c r="BF37" s="56">
        <f t="shared" si="7"/>
        <v>1.5587752182483221E-2</v>
      </c>
      <c r="BG37" s="56">
        <f t="shared" si="7"/>
        <v>8.4028833769466769E-3</v>
      </c>
      <c r="BH37" s="56">
        <f t="shared" si="7"/>
        <v>9.2414783717547338E-3</v>
      </c>
      <c r="BI37" s="56">
        <f t="shared" si="7"/>
        <v>2.5054260958977449E-3</v>
      </c>
      <c r="BJ37" s="56">
        <f t="shared" si="7"/>
        <v>4.7664879405286253E-3</v>
      </c>
      <c r="BK37" s="54">
        <f t="shared" si="7"/>
        <v>7.7735127194853124</v>
      </c>
      <c r="BL37" s="54">
        <f t="shared" si="7"/>
        <v>4.6662261696864373</v>
      </c>
      <c r="BM37" s="54">
        <f t="shared" si="7"/>
        <v>1.3272873338756259</v>
      </c>
      <c r="BN37" s="54">
        <f t="shared" si="7"/>
        <v>1.700536067440684</v>
      </c>
      <c r="BO37" s="54">
        <f t="shared" si="7"/>
        <v>2.1976061787014212</v>
      </c>
      <c r="BP37" s="54">
        <f t="shared" si="7"/>
        <v>143.10714668324599</v>
      </c>
      <c r="BQ37" s="54">
        <f t="shared" si="7"/>
        <v>228.43856393575922</v>
      </c>
      <c r="BR37" s="112">
        <f t="shared" si="7"/>
        <v>12.43253017003852</v>
      </c>
    </row>
    <row r="38" spans="1:70" x14ac:dyDescent="0.25">
      <c r="A38" s="15"/>
      <c r="B38" s="15"/>
      <c r="C38" s="15"/>
      <c r="D38" s="15"/>
      <c r="E38" s="15"/>
      <c r="F38" s="15"/>
      <c r="G38" s="15"/>
      <c r="H38" s="15"/>
      <c r="I38" s="15"/>
      <c r="J38" s="92"/>
      <c r="K38" s="43" t="s">
        <v>1</v>
      </c>
      <c r="L38" s="44" t="s">
        <v>134</v>
      </c>
      <c r="M38" s="44">
        <f>COUNTA(M7:M10)</f>
        <v>4</v>
      </c>
      <c r="N38" s="44">
        <f t="shared" ref="N38:BR38" si="8">COUNTA(N7:N10)</f>
        <v>4</v>
      </c>
      <c r="O38" s="44">
        <f t="shared" si="8"/>
        <v>4</v>
      </c>
      <c r="P38" s="44">
        <f t="shared" si="8"/>
        <v>4</v>
      </c>
      <c r="Q38" s="44">
        <f t="shared" si="8"/>
        <v>4</v>
      </c>
      <c r="R38" s="44">
        <f t="shared" si="8"/>
        <v>4</v>
      </c>
      <c r="S38" s="44">
        <f t="shared" si="8"/>
        <v>4</v>
      </c>
      <c r="T38" s="44">
        <f t="shared" si="8"/>
        <v>4</v>
      </c>
      <c r="U38" s="44">
        <f t="shared" si="8"/>
        <v>4</v>
      </c>
      <c r="V38" s="44">
        <f t="shared" si="8"/>
        <v>4</v>
      </c>
      <c r="W38" s="44">
        <f t="shared" si="8"/>
        <v>4</v>
      </c>
      <c r="X38" s="44">
        <f t="shared" si="8"/>
        <v>4</v>
      </c>
      <c r="Y38" s="44">
        <f t="shared" si="8"/>
        <v>4</v>
      </c>
      <c r="Z38" s="44">
        <f t="shared" si="8"/>
        <v>4</v>
      </c>
      <c r="AA38" s="44">
        <f t="shared" si="8"/>
        <v>4</v>
      </c>
      <c r="AB38" s="44">
        <f t="shared" si="8"/>
        <v>4</v>
      </c>
      <c r="AC38" s="44">
        <f t="shared" si="8"/>
        <v>4</v>
      </c>
      <c r="AD38" s="44">
        <f t="shared" si="8"/>
        <v>4</v>
      </c>
      <c r="AE38" s="44">
        <f t="shared" si="8"/>
        <v>4</v>
      </c>
      <c r="AF38" s="44">
        <f t="shared" si="8"/>
        <v>4</v>
      </c>
      <c r="AG38" s="44">
        <f t="shared" si="8"/>
        <v>4</v>
      </c>
      <c r="AH38" s="44">
        <f t="shared" si="8"/>
        <v>4</v>
      </c>
      <c r="AI38" s="44">
        <f t="shared" si="8"/>
        <v>4</v>
      </c>
      <c r="AJ38" s="44">
        <f t="shared" si="8"/>
        <v>4</v>
      </c>
      <c r="AK38" s="44">
        <f t="shared" si="8"/>
        <v>4</v>
      </c>
      <c r="AL38" s="44">
        <f t="shared" si="8"/>
        <v>4</v>
      </c>
      <c r="AM38" s="44">
        <f t="shared" si="8"/>
        <v>4</v>
      </c>
      <c r="AN38" s="44">
        <f t="shared" si="8"/>
        <v>4</v>
      </c>
      <c r="AO38" s="44">
        <f t="shared" si="8"/>
        <v>4</v>
      </c>
      <c r="AP38" s="78">
        <f t="shared" si="8"/>
        <v>4</v>
      </c>
      <c r="AQ38" s="44">
        <f t="shared" si="8"/>
        <v>4</v>
      </c>
      <c r="AR38" s="44">
        <f t="shared" si="8"/>
        <v>4</v>
      </c>
      <c r="AS38" s="44">
        <f t="shared" si="8"/>
        <v>4</v>
      </c>
      <c r="AT38" s="44">
        <f t="shared" si="8"/>
        <v>4</v>
      </c>
      <c r="AU38" s="44">
        <f t="shared" si="8"/>
        <v>4</v>
      </c>
      <c r="AV38" s="44">
        <f t="shared" si="8"/>
        <v>4</v>
      </c>
      <c r="AW38" s="44">
        <f t="shared" si="8"/>
        <v>4</v>
      </c>
      <c r="AX38" s="44">
        <f t="shared" si="8"/>
        <v>4</v>
      </c>
      <c r="AY38" s="44">
        <f t="shared" si="8"/>
        <v>4</v>
      </c>
      <c r="AZ38" s="44">
        <f t="shared" si="8"/>
        <v>4</v>
      </c>
      <c r="BA38" s="44">
        <f t="shared" si="8"/>
        <v>4</v>
      </c>
      <c r="BB38" s="44">
        <f t="shared" si="8"/>
        <v>4</v>
      </c>
      <c r="BC38" s="44">
        <f t="shared" si="8"/>
        <v>4</v>
      </c>
      <c r="BD38" s="44">
        <f t="shared" si="8"/>
        <v>4</v>
      </c>
      <c r="BE38" s="44">
        <f t="shared" si="8"/>
        <v>4</v>
      </c>
      <c r="BF38" s="44">
        <f t="shared" si="8"/>
        <v>4</v>
      </c>
      <c r="BG38" s="44">
        <f t="shared" si="8"/>
        <v>4</v>
      </c>
      <c r="BH38" s="44">
        <f t="shared" si="8"/>
        <v>4</v>
      </c>
      <c r="BI38" s="44">
        <f t="shared" si="8"/>
        <v>4</v>
      </c>
      <c r="BJ38" s="44">
        <f t="shared" si="8"/>
        <v>4</v>
      </c>
      <c r="BK38" s="44">
        <f t="shared" si="8"/>
        <v>4</v>
      </c>
      <c r="BL38" s="44">
        <f t="shared" si="8"/>
        <v>4</v>
      </c>
      <c r="BM38" s="44">
        <f t="shared" si="8"/>
        <v>4</v>
      </c>
      <c r="BN38" s="44">
        <f t="shared" si="8"/>
        <v>4</v>
      </c>
      <c r="BO38" s="44">
        <f t="shared" si="8"/>
        <v>4</v>
      </c>
      <c r="BP38" s="44">
        <f t="shared" si="8"/>
        <v>4</v>
      </c>
      <c r="BQ38" s="44">
        <f t="shared" si="8"/>
        <v>4</v>
      </c>
      <c r="BR38" s="45">
        <f t="shared" si="8"/>
        <v>4</v>
      </c>
    </row>
    <row r="39" spans="1:70" ht="15.75" thickBot="1" x14ac:dyDescent="0.3">
      <c r="A39" s="15"/>
      <c r="B39" s="15"/>
      <c r="C39" s="15"/>
      <c r="D39" s="15"/>
      <c r="E39" s="15"/>
      <c r="F39" s="15"/>
      <c r="G39" s="15"/>
      <c r="H39" s="15"/>
      <c r="I39" s="15"/>
      <c r="J39" s="92"/>
      <c r="K39" s="46" t="s">
        <v>1</v>
      </c>
      <c r="L39" s="47" t="s">
        <v>135</v>
      </c>
      <c r="M39" s="65">
        <f>M37/SQRT(M38)</f>
        <v>1.4719601443879744</v>
      </c>
      <c r="N39" s="61">
        <f t="shared" ref="N39:BR39" si="9">N37/SQRT(N38)</f>
        <v>0.21028002062685355</v>
      </c>
      <c r="O39" s="61">
        <f t="shared" si="9"/>
        <v>4.8526158606197065E-2</v>
      </c>
      <c r="P39" s="61">
        <f t="shared" si="9"/>
        <v>1.9030676989184152</v>
      </c>
      <c r="Q39" s="64">
        <f t="shared" si="9"/>
        <v>4.1083766055868623E-2</v>
      </c>
      <c r="R39" s="62">
        <f t="shared" si="9"/>
        <v>5.5481950786084606E-4</v>
      </c>
      <c r="S39" s="63">
        <f t="shared" si="9"/>
        <v>7.3192774859726889E-2</v>
      </c>
      <c r="T39" s="61">
        <f t="shared" si="9"/>
        <v>19.149770235515827</v>
      </c>
      <c r="U39" s="61">
        <f t="shared" si="9"/>
        <v>0.71100760327041068</v>
      </c>
      <c r="V39" s="61">
        <f t="shared" si="9"/>
        <v>20.965857982108052</v>
      </c>
      <c r="W39" s="61">
        <f t="shared" si="9"/>
        <v>63.225720964139164</v>
      </c>
      <c r="X39" s="61">
        <f t="shared" si="9"/>
        <v>10.400674332104627</v>
      </c>
      <c r="Y39" s="61">
        <f t="shared" si="9"/>
        <v>1.2543997568558458</v>
      </c>
      <c r="Z39" s="63">
        <f t="shared" si="9"/>
        <v>1.9857937871123246</v>
      </c>
      <c r="AA39" s="63">
        <f t="shared" si="9"/>
        <v>1.4034566078389892</v>
      </c>
      <c r="AB39" s="63">
        <f t="shared" si="9"/>
        <v>0.1617300876217902</v>
      </c>
      <c r="AC39" s="63">
        <f t="shared" si="9"/>
        <v>0.28125658186884639</v>
      </c>
      <c r="AD39" s="63">
        <f t="shared" si="9"/>
        <v>3.7664511125034042E-3</v>
      </c>
      <c r="AE39" s="63">
        <f t="shared" si="9"/>
        <v>1.9444445388979818E-2</v>
      </c>
      <c r="AF39" s="63">
        <f t="shared" si="9"/>
        <v>4.0953745221383592E-2</v>
      </c>
      <c r="AG39" s="63">
        <f t="shared" si="9"/>
        <v>3.0756052022552164E-2</v>
      </c>
      <c r="AH39" s="63">
        <f t="shared" si="9"/>
        <v>4.6378302154605451E-3</v>
      </c>
      <c r="AI39" s="63">
        <f t="shared" si="9"/>
        <v>1.9728880494645938E-3</v>
      </c>
      <c r="AJ39" s="63">
        <f t="shared" si="9"/>
        <v>6.0499610913275171E-3</v>
      </c>
      <c r="AK39" s="63">
        <f t="shared" si="9"/>
        <v>5.1141063505867751E-3</v>
      </c>
      <c r="AL39" s="63">
        <f t="shared" si="9"/>
        <v>1.7610128930282299E-3</v>
      </c>
      <c r="AM39" s="63">
        <f t="shared" si="9"/>
        <v>3.3420475453549317E-3</v>
      </c>
      <c r="AN39" s="63">
        <f t="shared" si="9"/>
        <v>6.2666016226303189E-3</v>
      </c>
      <c r="AO39" s="63">
        <f t="shared" si="9"/>
        <v>4.9883974200284594E-3</v>
      </c>
      <c r="AP39" s="82">
        <f t="shared" si="9"/>
        <v>0.50164441197963494</v>
      </c>
      <c r="AQ39" s="63">
        <f t="shared" si="9"/>
        <v>1.0624140942348255E-3</v>
      </c>
      <c r="AR39" s="63">
        <f t="shared" si="9"/>
        <v>3.7869224158833025E-3</v>
      </c>
      <c r="AS39" s="63">
        <f t="shared" si="9"/>
        <v>4.5982656307226814E-3</v>
      </c>
      <c r="AT39" s="63">
        <f t="shared" si="9"/>
        <v>2.7668177244790882E-3</v>
      </c>
      <c r="AU39" s="63">
        <f t="shared" si="9"/>
        <v>1.9745166489924349E-2</v>
      </c>
      <c r="AV39" s="63">
        <f t="shared" si="9"/>
        <v>4.7297627076874661E-3</v>
      </c>
      <c r="AW39" s="63">
        <f t="shared" si="9"/>
        <v>3.3926169422798013E-3</v>
      </c>
      <c r="AX39" s="63">
        <f t="shared" si="9"/>
        <v>2.6117328255218816E-3</v>
      </c>
      <c r="AY39" s="63">
        <f t="shared" si="9"/>
        <v>1.4580336259528929E-3</v>
      </c>
      <c r="AZ39" s="63">
        <f t="shared" si="9"/>
        <v>1.2002855739828735E-3</v>
      </c>
      <c r="BA39" s="63">
        <f t="shared" si="9"/>
        <v>3.2280887079941208E-3</v>
      </c>
      <c r="BB39" s="63">
        <f t="shared" si="9"/>
        <v>1.3814162330161292E-2</v>
      </c>
      <c r="BC39" s="63">
        <f t="shared" si="9"/>
        <v>1.3326659660719349E-3</v>
      </c>
      <c r="BD39" s="63">
        <f t="shared" si="9"/>
        <v>9.0125728817642286E-4</v>
      </c>
      <c r="BE39" s="63">
        <f t="shared" si="9"/>
        <v>7.7900346089134712E-3</v>
      </c>
      <c r="BF39" s="63">
        <f t="shared" si="9"/>
        <v>7.7938760912416106E-3</v>
      </c>
      <c r="BG39" s="63">
        <f t="shared" si="9"/>
        <v>4.2014416884733384E-3</v>
      </c>
      <c r="BH39" s="63">
        <f t="shared" si="9"/>
        <v>4.6207391858773669E-3</v>
      </c>
      <c r="BI39" s="63">
        <f t="shared" si="9"/>
        <v>1.2527130479488724E-3</v>
      </c>
      <c r="BJ39" s="63">
        <f t="shared" si="9"/>
        <v>2.3832439702643126E-3</v>
      </c>
      <c r="BK39" s="61">
        <f t="shared" si="9"/>
        <v>3.8867563597426562</v>
      </c>
      <c r="BL39" s="61">
        <f t="shared" si="9"/>
        <v>2.3331130848432187</v>
      </c>
      <c r="BM39" s="61">
        <f t="shared" si="9"/>
        <v>0.66364366693781296</v>
      </c>
      <c r="BN39" s="61">
        <f t="shared" si="9"/>
        <v>0.85026803372034199</v>
      </c>
      <c r="BO39" s="61">
        <f t="shared" si="9"/>
        <v>1.0988030893507106</v>
      </c>
      <c r="BP39" s="61">
        <f t="shared" si="9"/>
        <v>71.553573341622993</v>
      </c>
      <c r="BQ39" s="61">
        <f t="shared" si="9"/>
        <v>114.21928196787961</v>
      </c>
      <c r="BR39" s="113">
        <f t="shared" si="9"/>
        <v>6.21626508501926</v>
      </c>
    </row>
    <row r="40" spans="1:70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92"/>
      <c r="K40" s="40" t="s">
        <v>2</v>
      </c>
      <c r="L40" s="41" t="s">
        <v>132</v>
      </c>
      <c r="M40" s="68">
        <f>AVERAGE(M11:M24)</f>
        <v>67</v>
      </c>
      <c r="N40" s="50">
        <f t="shared" ref="N40:BR40" si="10">AVERAGE(N11:N24)</f>
        <v>9.5714285714285712</v>
      </c>
      <c r="O40" s="50">
        <f t="shared" si="10"/>
        <v>2.2087912087912085</v>
      </c>
      <c r="P40" s="50">
        <f t="shared" si="10"/>
        <v>24.25</v>
      </c>
      <c r="Q40" s="67">
        <f t="shared" si="10"/>
        <v>0.36017142857142853</v>
      </c>
      <c r="R40" s="51">
        <f t="shared" si="10"/>
        <v>1.4814982013973865E-2</v>
      </c>
      <c r="S40" s="52">
        <f t="shared" si="10"/>
        <v>0.60371428571428576</v>
      </c>
      <c r="T40" s="50">
        <f t="shared" si="10"/>
        <v>88.659891043195827</v>
      </c>
      <c r="U40" s="50">
        <f t="shared" si="10"/>
        <v>15.041719999999998</v>
      </c>
      <c r="V40" s="50">
        <f t="shared" si="10"/>
        <v>372.35576923076923</v>
      </c>
      <c r="W40" s="50">
        <f t="shared" si="10"/>
        <v>229.23935897435896</v>
      </c>
      <c r="X40" s="50">
        <f t="shared" si="10"/>
        <v>66.272499999999994</v>
      </c>
      <c r="Y40" s="50">
        <f t="shared" si="10"/>
        <v>23.337083333333336</v>
      </c>
      <c r="Z40" s="52">
        <f t="shared" si="10"/>
        <v>59.521910872713065</v>
      </c>
      <c r="AA40" s="52">
        <f t="shared" si="10"/>
        <v>39.247230537203841</v>
      </c>
      <c r="AB40" s="52">
        <f t="shared" si="10"/>
        <v>2.2717416252431364</v>
      </c>
      <c r="AC40" s="52">
        <f t="shared" si="10"/>
        <v>2.5100016719719327</v>
      </c>
      <c r="AD40" s="52">
        <f t="shared" si="10"/>
        <v>1.3953042277855456E-2</v>
      </c>
      <c r="AE40" s="52">
        <f t="shared" si="10"/>
        <v>0.26673048897977431</v>
      </c>
      <c r="AF40" s="52">
        <f t="shared" si="10"/>
        <v>0.24795028924712575</v>
      </c>
      <c r="AG40" s="52">
        <f t="shared" si="10"/>
        <v>0.14718565152220409</v>
      </c>
      <c r="AH40" s="52">
        <f t="shared" si="10"/>
        <v>0.16684591672233376</v>
      </c>
      <c r="AI40" s="52">
        <f t="shared" si="10"/>
        <v>1.8104904975551957E-2</v>
      </c>
      <c r="AJ40" s="52">
        <f t="shared" si="10"/>
        <v>3.2813575490758508E-2</v>
      </c>
      <c r="AK40" s="52">
        <f t="shared" si="10"/>
        <v>2.7614070793030712E-2</v>
      </c>
      <c r="AL40" s="52">
        <f t="shared" si="10"/>
        <v>8.5203578035098586E-3</v>
      </c>
      <c r="AM40" s="52">
        <f t="shared" si="10"/>
        <v>2.2648488925753576E-2</v>
      </c>
      <c r="AN40" s="52">
        <f t="shared" si="10"/>
        <v>2.834408008546168E-2</v>
      </c>
      <c r="AO40" s="52">
        <f t="shared" si="10"/>
        <v>4.745087327364355E-2</v>
      </c>
      <c r="AP40" s="80">
        <f t="shared" si="10"/>
        <v>3.0180519529078893</v>
      </c>
      <c r="AQ40" s="52">
        <f t="shared" si="10"/>
        <v>1.9335517916636128E-2</v>
      </c>
      <c r="AR40" s="52">
        <f t="shared" si="10"/>
        <v>3.8450691762286292E-2</v>
      </c>
      <c r="AS40" s="52">
        <f t="shared" si="10"/>
        <v>3.9427806270006312E-2</v>
      </c>
      <c r="AT40" s="52">
        <f t="shared" si="10"/>
        <v>1.5656068412471698E-2</v>
      </c>
      <c r="AU40" s="52">
        <f t="shared" si="10"/>
        <v>2.1586252025414567E-2</v>
      </c>
      <c r="AV40" s="52">
        <f t="shared" si="10"/>
        <v>2.1677788748223882E-2</v>
      </c>
      <c r="AW40" s="52">
        <f t="shared" si="10"/>
        <v>4.9235665713106426E-2</v>
      </c>
      <c r="AX40" s="52">
        <f t="shared" si="10"/>
        <v>5.9598615385193662E-2</v>
      </c>
      <c r="AY40" s="52">
        <f t="shared" si="10"/>
        <v>1.2054112843849992E-2</v>
      </c>
      <c r="AZ40" s="52">
        <f t="shared" si="10"/>
        <v>8.6951404113290668E-3</v>
      </c>
      <c r="BA40" s="52">
        <f t="shared" si="10"/>
        <v>3.3761222495701834E-2</v>
      </c>
      <c r="BB40" s="52">
        <f t="shared" si="10"/>
        <v>0.17526659799510094</v>
      </c>
      <c r="BC40" s="52">
        <f t="shared" si="10"/>
        <v>1.0704462992491308E-2</v>
      </c>
      <c r="BD40" s="52">
        <f t="shared" si="10"/>
        <v>1.1671829283281398E-2</v>
      </c>
      <c r="BE40" s="52">
        <f t="shared" si="10"/>
        <v>8.9291748136994961E-2</v>
      </c>
      <c r="BF40" s="52">
        <f t="shared" si="10"/>
        <v>0.12924111586963244</v>
      </c>
      <c r="BG40" s="52">
        <f t="shared" si="10"/>
        <v>4.7342152034140147E-2</v>
      </c>
      <c r="BH40" s="52">
        <f t="shared" si="10"/>
        <v>1.8430544719404942E-2</v>
      </c>
      <c r="BI40" s="52">
        <f t="shared" si="10"/>
        <v>9.6041641839269831E-3</v>
      </c>
      <c r="BJ40" s="52">
        <f t="shared" si="10"/>
        <v>1.0404179665084889E-2</v>
      </c>
      <c r="BK40" s="50">
        <f t="shared" si="10"/>
        <v>35.562857142857141</v>
      </c>
      <c r="BL40" s="50">
        <f t="shared" si="10"/>
        <v>15.542142857142855</v>
      </c>
      <c r="BM40" s="50">
        <f t="shared" si="10"/>
        <v>1.6592857142857143</v>
      </c>
      <c r="BN40" s="50">
        <f t="shared" si="10"/>
        <v>12.261666666666665</v>
      </c>
      <c r="BO40" s="50">
        <f t="shared" si="10"/>
        <v>23.579166666666666</v>
      </c>
      <c r="BP40" s="50">
        <f t="shared" si="10"/>
        <v>474.33008618388118</v>
      </c>
      <c r="BQ40" s="50">
        <f t="shared" si="10"/>
        <v>700.65867922584698</v>
      </c>
      <c r="BR40" s="111">
        <f t="shared" si="10"/>
        <v>78.730339931008004</v>
      </c>
    </row>
    <row r="41" spans="1:70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92"/>
      <c r="K41" s="43" t="s">
        <v>2</v>
      </c>
      <c r="L41" s="44" t="s">
        <v>133</v>
      </c>
      <c r="M41" s="58">
        <f>STDEV(M11:M24)</f>
        <v>3.7621597725038409</v>
      </c>
      <c r="N41" s="54">
        <f t="shared" ref="N41:BR41" si="11">STDEV(N11:N24)</f>
        <v>0.53745139607197745</v>
      </c>
      <c r="O41" s="54">
        <f t="shared" si="11"/>
        <v>0.12402724524737954</v>
      </c>
      <c r="P41" s="54">
        <f t="shared" si="11"/>
        <v>3.1816178758129108</v>
      </c>
      <c r="Q41" s="57">
        <f t="shared" si="11"/>
        <v>6.9187286833208433E-2</v>
      </c>
      <c r="R41" s="55">
        <f t="shared" si="11"/>
        <v>1.7019038072499846E-3</v>
      </c>
      <c r="S41" s="56">
        <f t="shared" si="11"/>
        <v>0.1703650734210457</v>
      </c>
      <c r="T41" s="54">
        <f t="shared" si="11"/>
        <v>80.224938564175304</v>
      </c>
      <c r="U41" s="54">
        <f t="shared" si="11"/>
        <v>1.3121741860286686</v>
      </c>
      <c r="V41" s="54">
        <f t="shared" si="11"/>
        <v>61.673180559177446</v>
      </c>
      <c r="W41" s="54">
        <f t="shared" si="11"/>
        <v>165.69551198064195</v>
      </c>
      <c r="X41" s="54">
        <f t="shared" si="11"/>
        <v>29.037209318390076</v>
      </c>
      <c r="Y41" s="54">
        <f t="shared" si="11"/>
        <v>12.889076498819614</v>
      </c>
      <c r="Z41" s="56">
        <f t="shared" si="11"/>
        <v>9.6378928854757397</v>
      </c>
      <c r="AA41" s="56">
        <f t="shared" si="11"/>
        <v>7.2328888689700985</v>
      </c>
      <c r="AB41" s="56">
        <f t="shared" si="11"/>
        <v>0.98439684636392055</v>
      </c>
      <c r="AC41" s="56">
        <f t="shared" si="11"/>
        <v>0.68072576954525221</v>
      </c>
      <c r="AD41" s="56">
        <f t="shared" si="11"/>
        <v>8.3019935692629481E-3</v>
      </c>
      <c r="AE41" s="56">
        <f t="shared" si="11"/>
        <v>9.6739894939935692E-2</v>
      </c>
      <c r="AF41" s="56">
        <f t="shared" si="11"/>
        <v>9.4627268522037913E-2</v>
      </c>
      <c r="AG41" s="56">
        <f t="shared" si="11"/>
        <v>5.7654932486999176E-2</v>
      </c>
      <c r="AH41" s="56">
        <f t="shared" si="11"/>
        <v>3.7805319092296258E-2</v>
      </c>
      <c r="AI41" s="56">
        <f t="shared" si="11"/>
        <v>3.6267063577339353E-3</v>
      </c>
      <c r="AJ41" s="56">
        <f t="shared" si="11"/>
        <v>8.8126670680416866E-3</v>
      </c>
      <c r="AK41" s="56">
        <f t="shared" si="11"/>
        <v>1.1413063640663917E-2</v>
      </c>
      <c r="AL41" s="56">
        <f t="shared" si="11"/>
        <v>3.4732823285135613E-3</v>
      </c>
      <c r="AM41" s="56">
        <f t="shared" si="11"/>
        <v>1.0066473365833276E-2</v>
      </c>
      <c r="AN41" s="56">
        <f t="shared" si="11"/>
        <v>1.4289435696000942E-2</v>
      </c>
      <c r="AO41" s="56">
        <f t="shared" si="11"/>
        <v>1.3824986500153987E-2</v>
      </c>
      <c r="AP41" s="81">
        <f t="shared" si="11"/>
        <v>0.74374019803079794</v>
      </c>
      <c r="AQ41" s="56">
        <f t="shared" si="11"/>
        <v>7.9725504252826443E-3</v>
      </c>
      <c r="AR41" s="56">
        <f t="shared" si="11"/>
        <v>1.4861862593020796E-2</v>
      </c>
      <c r="AS41" s="56">
        <f t="shared" si="11"/>
        <v>1.480097429814882E-2</v>
      </c>
      <c r="AT41" s="56">
        <f t="shared" si="11"/>
        <v>9.3041147467147773E-3</v>
      </c>
      <c r="AU41" s="56">
        <f t="shared" si="11"/>
        <v>8.897614445748896E-3</v>
      </c>
      <c r="AV41" s="56">
        <f t="shared" si="11"/>
        <v>1.0364422531213488E-2</v>
      </c>
      <c r="AW41" s="56">
        <f t="shared" si="11"/>
        <v>2.1310993562587938E-2</v>
      </c>
      <c r="AX41" s="56">
        <f t="shared" si="11"/>
        <v>1.9248255122909182E-2</v>
      </c>
      <c r="AY41" s="56">
        <f t="shared" si="11"/>
        <v>7.1915619438734646E-3</v>
      </c>
      <c r="AZ41" s="56">
        <f t="shared" si="11"/>
        <v>3.7790291886985053E-3</v>
      </c>
      <c r="BA41" s="56">
        <f t="shared" si="11"/>
        <v>1.499661044918856E-2</v>
      </c>
      <c r="BB41" s="56">
        <f t="shared" si="11"/>
        <v>5.7397474792669725E-2</v>
      </c>
      <c r="BC41" s="56">
        <f t="shared" si="11"/>
        <v>2.9705299275312892E-3</v>
      </c>
      <c r="BD41" s="56">
        <f t="shared" si="11"/>
        <v>4.8486129164685161E-3</v>
      </c>
      <c r="BE41" s="56">
        <f t="shared" si="11"/>
        <v>3.4175642480073938E-2</v>
      </c>
      <c r="BF41" s="56">
        <f t="shared" si="11"/>
        <v>5.15871151544149E-2</v>
      </c>
      <c r="BG41" s="56">
        <f t="shared" si="11"/>
        <v>1.5390156043426459E-2</v>
      </c>
      <c r="BH41" s="56">
        <f t="shared" si="11"/>
        <v>4.6842357116949132E-3</v>
      </c>
      <c r="BI41" s="56">
        <f t="shared" si="11"/>
        <v>4.4670733885166774E-3</v>
      </c>
      <c r="BJ41" s="56">
        <f t="shared" si="11"/>
        <v>4.3672633634605877E-3</v>
      </c>
      <c r="BK41" s="54">
        <f t="shared" si="11"/>
        <v>9.0083853488517427</v>
      </c>
      <c r="BL41" s="54">
        <f t="shared" si="11"/>
        <v>6.9689941648942266</v>
      </c>
      <c r="BM41" s="54">
        <f t="shared" si="11"/>
        <v>0.89747907012848072</v>
      </c>
      <c r="BN41" s="54">
        <f t="shared" si="11"/>
        <v>5.2153476888076753</v>
      </c>
      <c r="BO41" s="54">
        <f t="shared" si="11"/>
        <v>3.1564089443927257</v>
      </c>
      <c r="BP41" s="54">
        <f t="shared" si="11"/>
        <v>86.366970076609718</v>
      </c>
      <c r="BQ41" s="54">
        <f t="shared" si="11"/>
        <v>372.6498948974662</v>
      </c>
      <c r="BR41" s="112">
        <f t="shared" si="11"/>
        <v>18.044987436594319</v>
      </c>
    </row>
    <row r="42" spans="1:70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92"/>
      <c r="K42" s="43" t="s">
        <v>2</v>
      </c>
      <c r="L42" s="44" t="s">
        <v>134</v>
      </c>
      <c r="M42" s="44">
        <f>COUNTA(M11:M24)</f>
        <v>14</v>
      </c>
      <c r="N42" s="44">
        <f t="shared" ref="N42:BR42" si="12">COUNTA(N11:N24)</f>
        <v>14</v>
      </c>
      <c r="O42" s="44">
        <f t="shared" si="12"/>
        <v>14</v>
      </c>
      <c r="P42" s="44">
        <f t="shared" si="12"/>
        <v>14</v>
      </c>
      <c r="Q42" s="44">
        <f t="shared" si="12"/>
        <v>14</v>
      </c>
      <c r="R42" s="44">
        <f t="shared" si="12"/>
        <v>14</v>
      </c>
      <c r="S42" s="44">
        <f t="shared" si="12"/>
        <v>14</v>
      </c>
      <c r="T42" s="44">
        <f t="shared" si="12"/>
        <v>12</v>
      </c>
      <c r="U42" s="44">
        <f t="shared" si="12"/>
        <v>11</v>
      </c>
      <c r="V42" s="44">
        <f t="shared" si="12"/>
        <v>13</v>
      </c>
      <c r="W42" s="44">
        <f t="shared" si="12"/>
        <v>13</v>
      </c>
      <c r="X42" s="44">
        <f t="shared" si="12"/>
        <v>12</v>
      </c>
      <c r="Y42" s="44">
        <f t="shared" si="12"/>
        <v>12</v>
      </c>
      <c r="Z42" s="44">
        <f t="shared" si="12"/>
        <v>14</v>
      </c>
      <c r="AA42" s="44">
        <f t="shared" si="12"/>
        <v>14</v>
      </c>
      <c r="AB42" s="44">
        <f t="shared" si="12"/>
        <v>14</v>
      </c>
      <c r="AC42" s="44">
        <f t="shared" si="12"/>
        <v>14</v>
      </c>
      <c r="AD42" s="44">
        <f t="shared" si="12"/>
        <v>14</v>
      </c>
      <c r="AE42" s="44">
        <f t="shared" si="12"/>
        <v>14</v>
      </c>
      <c r="AF42" s="44">
        <f t="shared" si="12"/>
        <v>14</v>
      </c>
      <c r="AG42" s="44">
        <f t="shared" si="12"/>
        <v>14</v>
      </c>
      <c r="AH42" s="44">
        <f t="shared" si="12"/>
        <v>14</v>
      </c>
      <c r="AI42" s="44">
        <f t="shared" si="12"/>
        <v>14</v>
      </c>
      <c r="AJ42" s="44">
        <f t="shared" si="12"/>
        <v>14</v>
      </c>
      <c r="AK42" s="44">
        <f t="shared" si="12"/>
        <v>14</v>
      </c>
      <c r="AL42" s="44">
        <f t="shared" si="12"/>
        <v>14</v>
      </c>
      <c r="AM42" s="44">
        <f t="shared" si="12"/>
        <v>14</v>
      </c>
      <c r="AN42" s="44">
        <f t="shared" si="12"/>
        <v>14</v>
      </c>
      <c r="AO42" s="44">
        <f t="shared" si="12"/>
        <v>14</v>
      </c>
      <c r="AP42" s="78">
        <f t="shared" si="12"/>
        <v>14</v>
      </c>
      <c r="AQ42" s="44">
        <f t="shared" si="12"/>
        <v>14</v>
      </c>
      <c r="AR42" s="44">
        <f t="shared" si="12"/>
        <v>14</v>
      </c>
      <c r="AS42" s="44">
        <f t="shared" si="12"/>
        <v>14</v>
      </c>
      <c r="AT42" s="44">
        <f t="shared" si="12"/>
        <v>14</v>
      </c>
      <c r="AU42" s="44">
        <f t="shared" si="12"/>
        <v>14</v>
      </c>
      <c r="AV42" s="44">
        <f t="shared" si="12"/>
        <v>14</v>
      </c>
      <c r="AW42" s="44">
        <f t="shared" si="12"/>
        <v>14</v>
      </c>
      <c r="AX42" s="44">
        <f t="shared" si="12"/>
        <v>14</v>
      </c>
      <c r="AY42" s="44">
        <f t="shared" si="12"/>
        <v>14</v>
      </c>
      <c r="AZ42" s="44">
        <f t="shared" si="12"/>
        <v>14</v>
      </c>
      <c r="BA42" s="44">
        <f t="shared" si="12"/>
        <v>14</v>
      </c>
      <c r="BB42" s="44">
        <f t="shared" si="12"/>
        <v>14</v>
      </c>
      <c r="BC42" s="44">
        <f t="shared" si="12"/>
        <v>14</v>
      </c>
      <c r="BD42" s="44">
        <f t="shared" si="12"/>
        <v>14</v>
      </c>
      <c r="BE42" s="44">
        <f t="shared" si="12"/>
        <v>14</v>
      </c>
      <c r="BF42" s="44">
        <f t="shared" si="12"/>
        <v>14</v>
      </c>
      <c r="BG42" s="44">
        <f t="shared" si="12"/>
        <v>14</v>
      </c>
      <c r="BH42" s="44">
        <f t="shared" si="12"/>
        <v>14</v>
      </c>
      <c r="BI42" s="44">
        <f t="shared" si="12"/>
        <v>14</v>
      </c>
      <c r="BJ42" s="44">
        <f t="shared" si="12"/>
        <v>14</v>
      </c>
      <c r="BK42" s="44">
        <f t="shared" si="12"/>
        <v>14</v>
      </c>
      <c r="BL42" s="44">
        <f t="shared" si="12"/>
        <v>14</v>
      </c>
      <c r="BM42" s="44">
        <f t="shared" si="12"/>
        <v>14</v>
      </c>
      <c r="BN42" s="44">
        <f t="shared" si="12"/>
        <v>12</v>
      </c>
      <c r="BO42" s="44">
        <f t="shared" si="12"/>
        <v>12</v>
      </c>
      <c r="BP42" s="44">
        <f t="shared" si="12"/>
        <v>14</v>
      </c>
      <c r="BQ42" s="44">
        <f t="shared" si="12"/>
        <v>14</v>
      </c>
      <c r="BR42" s="45">
        <f t="shared" si="12"/>
        <v>14</v>
      </c>
    </row>
    <row r="43" spans="1:70" ht="15.75" thickBot="1" x14ac:dyDescent="0.3">
      <c r="A43" s="15"/>
      <c r="B43" s="15"/>
      <c r="C43" s="15"/>
      <c r="D43" s="15"/>
      <c r="E43" s="15"/>
      <c r="F43" s="15"/>
      <c r="G43" s="15"/>
      <c r="H43" s="15"/>
      <c r="I43" s="15"/>
      <c r="J43" s="92"/>
      <c r="K43" s="46" t="s">
        <v>2</v>
      </c>
      <c r="L43" s="47" t="s">
        <v>135</v>
      </c>
      <c r="M43" s="65">
        <f>M41/SQRT(M42)</f>
        <v>1.0054794930723405</v>
      </c>
      <c r="N43" s="61">
        <f t="shared" ref="N43:BR43" si="13">N41/SQRT(N42)</f>
        <v>0.14363992758176297</v>
      </c>
      <c r="O43" s="61">
        <f t="shared" si="13"/>
        <v>3.3147675595791494E-2</v>
      </c>
      <c r="P43" s="61">
        <f t="shared" si="13"/>
        <v>0.85032314478052817</v>
      </c>
      <c r="Q43" s="64">
        <f t="shared" si="13"/>
        <v>1.8491080203594412E-2</v>
      </c>
      <c r="R43" s="62">
        <f t="shared" si="13"/>
        <v>4.5485292514111422E-4</v>
      </c>
      <c r="S43" s="63">
        <f t="shared" si="13"/>
        <v>4.553198110101004E-2</v>
      </c>
      <c r="T43" s="61">
        <f t="shared" si="13"/>
        <v>23.158944937873901</v>
      </c>
      <c r="U43" s="61">
        <f t="shared" si="13"/>
        <v>0.39563540314973644</v>
      </c>
      <c r="V43" s="61">
        <f t="shared" si="13"/>
        <v>17.10506267900486</v>
      </c>
      <c r="W43" s="61">
        <f t="shared" si="13"/>
        <v>45.955666504650949</v>
      </c>
      <c r="X43" s="61">
        <f t="shared" si="13"/>
        <v>8.3823203082440099</v>
      </c>
      <c r="Y43" s="61">
        <f t="shared" si="13"/>
        <v>3.7207558930995921</v>
      </c>
      <c r="Z43" s="63">
        <f t="shared" si="13"/>
        <v>2.5758352219911655</v>
      </c>
      <c r="AA43" s="63">
        <f t="shared" si="13"/>
        <v>1.933070861735499</v>
      </c>
      <c r="AB43" s="63">
        <f t="shared" si="13"/>
        <v>0.26309112369389542</v>
      </c>
      <c r="AC43" s="63">
        <f t="shared" si="13"/>
        <v>0.1819316145704549</v>
      </c>
      <c r="AD43" s="63">
        <f t="shared" si="13"/>
        <v>2.2188011116701764E-3</v>
      </c>
      <c r="AE43" s="63">
        <f t="shared" si="13"/>
        <v>2.5854824464124671E-2</v>
      </c>
      <c r="AF43" s="63">
        <f t="shared" si="13"/>
        <v>2.5290201303980315E-2</v>
      </c>
      <c r="AG43" s="63">
        <f t="shared" si="13"/>
        <v>1.5408928858852382E-2</v>
      </c>
      <c r="AH43" s="63">
        <f t="shared" si="13"/>
        <v>1.0103896531502586E-2</v>
      </c>
      <c r="AI43" s="63">
        <f t="shared" si="13"/>
        <v>9.6927804521965686E-4</v>
      </c>
      <c r="AJ43" s="63">
        <f t="shared" si="13"/>
        <v>2.355284345165545E-3</v>
      </c>
      <c r="AK43" s="63">
        <f t="shared" si="13"/>
        <v>3.0502695626293741E-3</v>
      </c>
      <c r="AL43" s="63">
        <f t="shared" si="13"/>
        <v>9.2827374863101153E-4</v>
      </c>
      <c r="AM43" s="63">
        <f t="shared" si="13"/>
        <v>2.6903781734309443E-3</v>
      </c>
      <c r="AN43" s="63">
        <f t="shared" si="13"/>
        <v>3.81901233034094E-3</v>
      </c>
      <c r="AO43" s="63">
        <f t="shared" si="13"/>
        <v>3.6948830614536559E-3</v>
      </c>
      <c r="AP43" s="82">
        <f t="shared" si="13"/>
        <v>0.19877292898590351</v>
      </c>
      <c r="AQ43" s="63">
        <f t="shared" si="13"/>
        <v>2.1307537278704666E-3</v>
      </c>
      <c r="AR43" s="63">
        <f t="shared" si="13"/>
        <v>3.9719998537425414E-3</v>
      </c>
      <c r="AS43" s="63">
        <f t="shared" si="13"/>
        <v>3.9557267724371278E-3</v>
      </c>
      <c r="AT43" s="63">
        <f t="shared" si="13"/>
        <v>2.4866292621026935E-3</v>
      </c>
      <c r="AU43" s="63">
        <f t="shared" si="13"/>
        <v>2.3779874868287776E-3</v>
      </c>
      <c r="AV43" s="63">
        <f t="shared" si="13"/>
        <v>2.77000843739723E-3</v>
      </c>
      <c r="AW43" s="63">
        <f t="shared" si="13"/>
        <v>5.6956026059249336E-3</v>
      </c>
      <c r="AX43" s="63">
        <f t="shared" si="13"/>
        <v>5.144312568795893E-3</v>
      </c>
      <c r="AY43" s="63">
        <f t="shared" si="13"/>
        <v>1.9220257764097511E-3</v>
      </c>
      <c r="AZ43" s="63">
        <f t="shared" si="13"/>
        <v>1.009988034194864E-3</v>
      </c>
      <c r="BA43" s="63">
        <f t="shared" si="13"/>
        <v>4.008012733126975E-3</v>
      </c>
      <c r="BB43" s="63">
        <f t="shared" si="13"/>
        <v>1.5340120395725984E-2</v>
      </c>
      <c r="BC43" s="63">
        <f t="shared" si="13"/>
        <v>7.9390751757003636E-4</v>
      </c>
      <c r="BD43" s="63">
        <f t="shared" si="13"/>
        <v>1.2958463096079977E-3</v>
      </c>
      <c r="BE43" s="63">
        <f t="shared" si="13"/>
        <v>9.1338246523795675E-3</v>
      </c>
      <c r="BF43" s="63">
        <f t="shared" si="13"/>
        <v>1.3787236462848174E-2</v>
      </c>
      <c r="BG43" s="63">
        <f t="shared" si="13"/>
        <v>4.1131922173921589E-3</v>
      </c>
      <c r="BH43" s="63">
        <f t="shared" si="13"/>
        <v>1.2519146537181116E-3</v>
      </c>
      <c r="BI43" s="63">
        <f t="shared" si="13"/>
        <v>1.1938755815289091E-3</v>
      </c>
      <c r="BJ43" s="63">
        <f t="shared" si="13"/>
        <v>1.1672002302771083E-3</v>
      </c>
      <c r="BK43" s="61">
        <f t="shared" si="13"/>
        <v>2.4075922559598051</v>
      </c>
      <c r="BL43" s="61">
        <f t="shared" si="13"/>
        <v>1.8625420353900699</v>
      </c>
      <c r="BM43" s="61">
        <f t="shared" si="13"/>
        <v>0.23986137087294557</v>
      </c>
      <c r="BN43" s="61">
        <f t="shared" si="13"/>
        <v>1.505541196025302</v>
      </c>
      <c r="BO43" s="61">
        <f t="shared" si="13"/>
        <v>0.91117677685884135</v>
      </c>
      <c r="BP43" s="61">
        <f t="shared" si="13"/>
        <v>23.082543682887909</v>
      </c>
      <c r="BQ43" s="61">
        <f t="shared" si="13"/>
        <v>99.59487370883123</v>
      </c>
      <c r="BR43" s="113">
        <f t="shared" si="13"/>
        <v>4.8227257525982932</v>
      </c>
    </row>
    <row r="44" spans="1:70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92"/>
      <c r="K44" s="40" t="s">
        <v>3</v>
      </c>
      <c r="L44" s="41" t="s">
        <v>132</v>
      </c>
      <c r="M44" s="68">
        <f>AVERAGE(M25:M33)</f>
        <v>65.888888888888886</v>
      </c>
      <c r="N44" s="50">
        <f t="shared" ref="N44:BR44" si="14">AVERAGE(N25:N33)</f>
        <v>9.4126984126984112</v>
      </c>
      <c r="O44" s="50">
        <f t="shared" si="14"/>
        <v>2.172161172161172</v>
      </c>
      <c r="P44" s="50">
        <f t="shared" si="14"/>
        <v>25.222222222222225</v>
      </c>
      <c r="Q44" s="67">
        <f t="shared" si="14"/>
        <v>0.39163333333333328</v>
      </c>
      <c r="R44" s="51">
        <f t="shared" si="14"/>
        <v>1.5302402693544357E-2</v>
      </c>
      <c r="S44" s="52">
        <f t="shared" si="14"/>
        <v>0.59527777777777779</v>
      </c>
      <c r="T44" s="50">
        <f t="shared" si="14"/>
        <v>67.822738163332062</v>
      </c>
      <c r="U44" s="50">
        <f t="shared" si="14"/>
        <v>14.363934444444444</v>
      </c>
      <c r="V44" s="50">
        <f t="shared" si="14"/>
        <v>297.24185185185189</v>
      </c>
      <c r="W44" s="50">
        <f t="shared" si="14"/>
        <v>214.34129629629629</v>
      </c>
      <c r="X44" s="50">
        <f t="shared" si="14"/>
        <v>84.282777777777767</v>
      </c>
      <c r="Y44" s="50">
        <f t="shared" si="14"/>
        <v>18.081111111111113</v>
      </c>
      <c r="Z44" s="52">
        <f t="shared" si="14"/>
        <v>55.346256748992779</v>
      </c>
      <c r="AA44" s="52">
        <f t="shared" si="14"/>
        <v>36.006575349605541</v>
      </c>
      <c r="AB44" s="52">
        <f t="shared" si="14"/>
        <v>2.0378190846455011</v>
      </c>
      <c r="AC44" s="52">
        <f t="shared" si="14"/>
        <v>2.3313313431989733</v>
      </c>
      <c r="AD44" s="52">
        <f t="shared" si="14"/>
        <v>1.075040772034031E-2</v>
      </c>
      <c r="AE44" s="52">
        <f t="shared" si="14"/>
        <v>0.22989915403348482</v>
      </c>
      <c r="AF44" s="52">
        <f t="shared" si="14"/>
        <v>0.229380441277928</v>
      </c>
      <c r="AG44" s="52">
        <f t="shared" si="14"/>
        <v>0.14353641460336325</v>
      </c>
      <c r="AH44" s="52">
        <f t="shared" si="14"/>
        <v>0.15808214432093143</v>
      </c>
      <c r="AI44" s="52">
        <f t="shared" si="14"/>
        <v>1.8254262145469231E-2</v>
      </c>
      <c r="AJ44" s="52">
        <f t="shared" si="14"/>
        <v>3.0934219083203214E-2</v>
      </c>
      <c r="AK44" s="52">
        <f t="shared" si="14"/>
        <v>2.9323936102228696E-2</v>
      </c>
      <c r="AL44" s="52">
        <f t="shared" si="14"/>
        <v>7.4177312576526322E-3</v>
      </c>
      <c r="AM44" s="52">
        <f t="shared" si="14"/>
        <v>2.7189808708204949E-2</v>
      </c>
      <c r="AN44" s="52">
        <f t="shared" si="14"/>
        <v>2.2457919418123588E-2</v>
      </c>
      <c r="AO44" s="52">
        <f t="shared" si="14"/>
        <v>4.3291920020990055E-2</v>
      </c>
      <c r="AP44" s="80">
        <f t="shared" si="14"/>
        <v>2.3847237928073293</v>
      </c>
      <c r="AQ44" s="52">
        <f t="shared" si="14"/>
        <v>1.9910011065216657E-2</v>
      </c>
      <c r="AR44" s="52">
        <f t="shared" si="14"/>
        <v>3.4016834151271852E-2</v>
      </c>
      <c r="AS44" s="52">
        <f t="shared" si="14"/>
        <v>3.2254102070553861E-2</v>
      </c>
      <c r="AT44" s="52">
        <f t="shared" si="14"/>
        <v>1.5443928593755612E-2</v>
      </c>
      <c r="AU44" s="52">
        <f t="shared" si="14"/>
        <v>3.1043217680319764E-2</v>
      </c>
      <c r="AV44" s="52">
        <f t="shared" si="14"/>
        <v>2.1407943034970036E-2</v>
      </c>
      <c r="AW44" s="52">
        <f t="shared" si="14"/>
        <v>3.8457015200964201E-2</v>
      </c>
      <c r="AX44" s="52">
        <f t="shared" si="14"/>
        <v>5.9749122499685829E-2</v>
      </c>
      <c r="AY44" s="52">
        <f t="shared" si="14"/>
        <v>1.198678305460559E-2</v>
      </c>
      <c r="AZ44" s="52">
        <f t="shared" si="14"/>
        <v>6.7997059383133824E-3</v>
      </c>
      <c r="BA44" s="52">
        <f t="shared" si="14"/>
        <v>3.2550882404138851E-2</v>
      </c>
      <c r="BB44" s="52">
        <f t="shared" si="14"/>
        <v>0.15326315469541912</v>
      </c>
      <c r="BC44" s="52">
        <f t="shared" si="14"/>
        <v>1.0505231630431445E-2</v>
      </c>
      <c r="BD44" s="52">
        <f t="shared" si="14"/>
        <v>8.8416777567816105E-3</v>
      </c>
      <c r="BE44" s="52">
        <f t="shared" si="14"/>
        <v>9.2139360696838576E-2</v>
      </c>
      <c r="BF44" s="52">
        <f t="shared" si="14"/>
        <v>0.11727081894292457</v>
      </c>
      <c r="BG44" s="52">
        <f t="shared" si="14"/>
        <v>4.7198506590528419E-2</v>
      </c>
      <c r="BH44" s="52">
        <f t="shared" si="14"/>
        <v>2.0717405207341343E-2</v>
      </c>
      <c r="BI44" s="52">
        <f t="shared" si="14"/>
        <v>8.7716835265149642E-3</v>
      </c>
      <c r="BJ44" s="52">
        <f t="shared" si="14"/>
        <v>8.7342987388022916E-3</v>
      </c>
      <c r="BK44" s="50">
        <f t="shared" si="14"/>
        <v>23.274444444444445</v>
      </c>
      <c r="BL44" s="50">
        <f t="shared" si="14"/>
        <v>17.702222222222222</v>
      </c>
      <c r="BM44" s="50">
        <f t="shared" si="14"/>
        <v>2.4722222222222223</v>
      </c>
      <c r="BN44" s="50">
        <f t="shared" si="14"/>
        <v>9.211666666666666</v>
      </c>
      <c r="BO44" s="50">
        <f t="shared" si="14"/>
        <v>24.391111111111108</v>
      </c>
      <c r="BP44" s="50">
        <f t="shared" si="14"/>
        <v>324.83380235045468</v>
      </c>
      <c r="BQ44" s="50">
        <f t="shared" si="14"/>
        <v>447.79508271390375</v>
      </c>
      <c r="BR44" s="111">
        <f t="shared" si="14"/>
        <v>67.15703295135387</v>
      </c>
    </row>
    <row r="45" spans="1:70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92"/>
      <c r="K45" s="43" t="s">
        <v>3</v>
      </c>
      <c r="L45" s="44" t="s">
        <v>133</v>
      </c>
      <c r="M45" s="58">
        <f>STDEV(M25:M33)</f>
        <v>3.018461712712472</v>
      </c>
      <c r="N45" s="54">
        <f t="shared" ref="N45:BR45" si="15">STDEV(N25:N33)</f>
        <v>0.43120881610178213</v>
      </c>
      <c r="O45" s="54">
        <f t="shared" si="15"/>
        <v>9.9509726792719064E-2</v>
      </c>
      <c r="P45" s="54">
        <f t="shared" si="15"/>
        <v>3.3458099833140897</v>
      </c>
      <c r="Q45" s="57">
        <f t="shared" si="15"/>
        <v>0.1047744840120914</v>
      </c>
      <c r="R45" s="55">
        <f t="shared" si="15"/>
        <v>2.2373794809951654E-3</v>
      </c>
      <c r="S45" s="56">
        <f t="shared" si="15"/>
        <v>9.9332494403616051E-2</v>
      </c>
      <c r="T45" s="54">
        <f t="shared" si="15"/>
        <v>45.027438562286392</v>
      </c>
      <c r="U45" s="54">
        <f t="shared" si="15"/>
        <v>1.6506827222100506</v>
      </c>
      <c r="V45" s="54">
        <f t="shared" si="15"/>
        <v>38.719169719672763</v>
      </c>
      <c r="W45" s="54">
        <f t="shared" si="15"/>
        <v>125.5801657136946</v>
      </c>
      <c r="X45" s="54">
        <f t="shared" si="15"/>
        <v>40.992978904251913</v>
      </c>
      <c r="Y45" s="54">
        <f t="shared" si="15"/>
        <v>4.2061411782191795</v>
      </c>
      <c r="Z45" s="56">
        <f t="shared" si="15"/>
        <v>10.226610262526203</v>
      </c>
      <c r="AA45" s="56">
        <f t="shared" si="15"/>
        <v>4.7920250858225586</v>
      </c>
      <c r="AB45" s="56">
        <f t="shared" si="15"/>
        <v>0.60531144236419665</v>
      </c>
      <c r="AC45" s="56">
        <f t="shared" si="15"/>
        <v>0.72977920748254554</v>
      </c>
      <c r="AD45" s="56">
        <f t="shared" si="15"/>
        <v>3.2120323803774098E-3</v>
      </c>
      <c r="AE45" s="56">
        <f t="shared" si="15"/>
        <v>9.6344776175012928E-2</v>
      </c>
      <c r="AF45" s="56">
        <f t="shared" si="15"/>
        <v>8.0583924581292501E-2</v>
      </c>
      <c r="AG45" s="56">
        <f t="shared" si="15"/>
        <v>6.5378393154974596E-2</v>
      </c>
      <c r="AH45" s="56">
        <f t="shared" si="15"/>
        <v>3.5279987551693058E-2</v>
      </c>
      <c r="AI45" s="56">
        <f t="shared" si="15"/>
        <v>5.3456859616805843E-3</v>
      </c>
      <c r="AJ45" s="56">
        <f t="shared" si="15"/>
        <v>1.4920593075655995E-2</v>
      </c>
      <c r="AK45" s="56">
        <f t="shared" si="15"/>
        <v>1.3383107813397532E-2</v>
      </c>
      <c r="AL45" s="56">
        <f t="shared" si="15"/>
        <v>2.5970265591821976E-3</v>
      </c>
      <c r="AM45" s="56">
        <f t="shared" si="15"/>
        <v>9.9640634039522696E-3</v>
      </c>
      <c r="AN45" s="56">
        <f t="shared" si="15"/>
        <v>8.686745858547059E-3</v>
      </c>
      <c r="AO45" s="56">
        <f t="shared" si="15"/>
        <v>1.5140585086446228E-2</v>
      </c>
      <c r="AP45" s="81">
        <f t="shared" si="15"/>
        <v>0.62651320532441224</v>
      </c>
      <c r="AQ45" s="56">
        <f t="shared" si="15"/>
        <v>7.5997471603245432E-3</v>
      </c>
      <c r="AR45" s="56">
        <f t="shared" si="15"/>
        <v>1.0188233535182051E-2</v>
      </c>
      <c r="AS45" s="56">
        <f t="shared" si="15"/>
        <v>9.5685241617835502E-3</v>
      </c>
      <c r="AT45" s="56">
        <f t="shared" si="15"/>
        <v>5.7655320853740146E-3</v>
      </c>
      <c r="AU45" s="56">
        <f t="shared" si="15"/>
        <v>2.796156823250975E-2</v>
      </c>
      <c r="AV45" s="56">
        <f t="shared" si="15"/>
        <v>7.2104832865499645E-3</v>
      </c>
      <c r="AW45" s="56">
        <f t="shared" si="15"/>
        <v>1.4854541396113471E-2</v>
      </c>
      <c r="AX45" s="56">
        <f t="shared" si="15"/>
        <v>1.9180774944935478E-2</v>
      </c>
      <c r="AY45" s="56">
        <f t="shared" si="15"/>
        <v>6.347655174278502E-3</v>
      </c>
      <c r="AZ45" s="56">
        <f t="shared" si="15"/>
        <v>2.7539121366667828E-3</v>
      </c>
      <c r="BA45" s="56">
        <f t="shared" si="15"/>
        <v>1.4566313748213716E-2</v>
      </c>
      <c r="BB45" s="56">
        <f t="shared" si="15"/>
        <v>4.5875028836501255E-2</v>
      </c>
      <c r="BC45" s="56">
        <f t="shared" si="15"/>
        <v>4.2209832658806918E-3</v>
      </c>
      <c r="BD45" s="56">
        <f t="shared" si="15"/>
        <v>3.9857357467952114E-3</v>
      </c>
      <c r="BE45" s="56">
        <f t="shared" si="15"/>
        <v>3.0061849000632055E-2</v>
      </c>
      <c r="BF45" s="56">
        <f t="shared" si="15"/>
        <v>4.517618349947293E-2</v>
      </c>
      <c r="BG45" s="56">
        <f t="shared" si="15"/>
        <v>1.5229472344317423E-2</v>
      </c>
      <c r="BH45" s="56">
        <f t="shared" si="15"/>
        <v>5.9500111007635692E-3</v>
      </c>
      <c r="BI45" s="56">
        <f t="shared" si="15"/>
        <v>6.5345397261627929E-3</v>
      </c>
      <c r="BJ45" s="56">
        <f t="shared" si="15"/>
        <v>3.5415755572416954E-3</v>
      </c>
      <c r="BK45" s="54">
        <f t="shared" si="15"/>
        <v>7.3079941008307969</v>
      </c>
      <c r="BL45" s="54">
        <f t="shared" si="15"/>
        <v>8.9321326929487856</v>
      </c>
      <c r="BM45" s="54">
        <f t="shared" si="15"/>
        <v>1.8193046596005971</v>
      </c>
      <c r="BN45" s="54">
        <f t="shared" si="15"/>
        <v>2.2117569373690231</v>
      </c>
      <c r="BO45" s="54">
        <f t="shared" si="15"/>
        <v>3.0144037322679904</v>
      </c>
      <c r="BP45" s="54">
        <f t="shared" si="15"/>
        <v>61.055999782917674</v>
      </c>
      <c r="BQ45" s="54">
        <f t="shared" si="15"/>
        <v>171.74104465431395</v>
      </c>
      <c r="BR45" s="112">
        <f t="shared" si="15"/>
        <v>17.234711133851459</v>
      </c>
    </row>
    <row r="46" spans="1:70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92"/>
      <c r="K46" s="43" t="s">
        <v>3</v>
      </c>
      <c r="L46" s="44" t="s">
        <v>134</v>
      </c>
      <c r="M46" s="44">
        <f>COUNTA(M25:M33)</f>
        <v>9</v>
      </c>
      <c r="N46" s="44">
        <f t="shared" ref="N46:BR46" si="16">COUNTA(N25:N33)</f>
        <v>9</v>
      </c>
      <c r="O46" s="44">
        <f t="shared" si="16"/>
        <v>9</v>
      </c>
      <c r="P46" s="44">
        <f t="shared" si="16"/>
        <v>9</v>
      </c>
      <c r="Q46" s="44">
        <f t="shared" si="16"/>
        <v>9</v>
      </c>
      <c r="R46" s="44">
        <f t="shared" si="16"/>
        <v>9</v>
      </c>
      <c r="S46" s="44">
        <f t="shared" si="16"/>
        <v>9</v>
      </c>
      <c r="T46" s="44">
        <f t="shared" si="16"/>
        <v>9</v>
      </c>
      <c r="U46" s="44">
        <f t="shared" si="16"/>
        <v>9</v>
      </c>
      <c r="V46" s="44">
        <f t="shared" si="16"/>
        <v>9</v>
      </c>
      <c r="W46" s="44">
        <f t="shared" si="16"/>
        <v>9</v>
      </c>
      <c r="X46" s="44">
        <f t="shared" si="16"/>
        <v>9</v>
      </c>
      <c r="Y46" s="44">
        <f t="shared" si="16"/>
        <v>9</v>
      </c>
      <c r="Z46" s="44">
        <f t="shared" si="16"/>
        <v>9</v>
      </c>
      <c r="AA46" s="44">
        <f t="shared" si="16"/>
        <v>9</v>
      </c>
      <c r="AB46" s="44">
        <f t="shared" si="16"/>
        <v>9</v>
      </c>
      <c r="AC46" s="44">
        <f t="shared" si="16"/>
        <v>9</v>
      </c>
      <c r="AD46" s="44">
        <f t="shared" si="16"/>
        <v>9</v>
      </c>
      <c r="AE46" s="44">
        <f t="shared" si="16"/>
        <v>9</v>
      </c>
      <c r="AF46" s="44">
        <f t="shared" si="16"/>
        <v>9</v>
      </c>
      <c r="AG46" s="44">
        <f t="shared" si="16"/>
        <v>9</v>
      </c>
      <c r="AH46" s="44">
        <f t="shared" si="16"/>
        <v>9</v>
      </c>
      <c r="AI46" s="44">
        <f t="shared" si="16"/>
        <v>9</v>
      </c>
      <c r="AJ46" s="44">
        <f t="shared" si="16"/>
        <v>9</v>
      </c>
      <c r="AK46" s="44">
        <f t="shared" si="16"/>
        <v>9</v>
      </c>
      <c r="AL46" s="44">
        <f t="shared" si="16"/>
        <v>9</v>
      </c>
      <c r="AM46" s="44">
        <f t="shared" si="16"/>
        <v>9</v>
      </c>
      <c r="AN46" s="44">
        <f t="shared" si="16"/>
        <v>9</v>
      </c>
      <c r="AO46" s="44">
        <f t="shared" si="16"/>
        <v>9</v>
      </c>
      <c r="AP46" s="78">
        <f t="shared" si="16"/>
        <v>9</v>
      </c>
      <c r="AQ46" s="44">
        <f t="shared" si="16"/>
        <v>9</v>
      </c>
      <c r="AR46" s="44">
        <f t="shared" si="16"/>
        <v>9</v>
      </c>
      <c r="AS46" s="44">
        <f t="shared" si="16"/>
        <v>9</v>
      </c>
      <c r="AT46" s="44">
        <f t="shared" si="16"/>
        <v>9</v>
      </c>
      <c r="AU46" s="44">
        <f t="shared" si="16"/>
        <v>9</v>
      </c>
      <c r="AV46" s="44">
        <f t="shared" si="16"/>
        <v>9</v>
      </c>
      <c r="AW46" s="44">
        <f t="shared" si="16"/>
        <v>9</v>
      </c>
      <c r="AX46" s="44">
        <f t="shared" si="16"/>
        <v>9</v>
      </c>
      <c r="AY46" s="44">
        <f t="shared" si="16"/>
        <v>9</v>
      </c>
      <c r="AZ46" s="44">
        <f t="shared" si="16"/>
        <v>9</v>
      </c>
      <c r="BA46" s="44">
        <f t="shared" si="16"/>
        <v>9</v>
      </c>
      <c r="BB46" s="44">
        <f t="shared" si="16"/>
        <v>9</v>
      </c>
      <c r="BC46" s="44">
        <f t="shared" si="16"/>
        <v>9</v>
      </c>
      <c r="BD46" s="44">
        <f t="shared" si="16"/>
        <v>9</v>
      </c>
      <c r="BE46" s="44">
        <f t="shared" si="16"/>
        <v>9</v>
      </c>
      <c r="BF46" s="44">
        <f t="shared" si="16"/>
        <v>9</v>
      </c>
      <c r="BG46" s="44">
        <f t="shared" si="16"/>
        <v>9</v>
      </c>
      <c r="BH46" s="44">
        <f t="shared" si="16"/>
        <v>9</v>
      </c>
      <c r="BI46" s="44">
        <f t="shared" si="16"/>
        <v>9</v>
      </c>
      <c r="BJ46" s="44">
        <f t="shared" si="16"/>
        <v>9</v>
      </c>
      <c r="BK46" s="44">
        <f t="shared" si="16"/>
        <v>9</v>
      </c>
      <c r="BL46" s="44">
        <f t="shared" si="16"/>
        <v>9</v>
      </c>
      <c r="BM46" s="44">
        <f t="shared" si="16"/>
        <v>9</v>
      </c>
      <c r="BN46" s="44">
        <f t="shared" si="16"/>
        <v>9</v>
      </c>
      <c r="BO46" s="44">
        <f t="shared" si="16"/>
        <v>9</v>
      </c>
      <c r="BP46" s="44">
        <f t="shared" si="16"/>
        <v>9</v>
      </c>
      <c r="BQ46" s="44">
        <f t="shared" si="16"/>
        <v>9</v>
      </c>
      <c r="BR46" s="45">
        <f t="shared" si="16"/>
        <v>9</v>
      </c>
    </row>
    <row r="47" spans="1:70" ht="15.75" thickBot="1" x14ac:dyDescent="0.3">
      <c r="A47" s="15"/>
      <c r="B47" s="15"/>
      <c r="C47" s="15"/>
      <c r="D47" s="15"/>
      <c r="E47" s="15"/>
      <c r="F47" s="15"/>
      <c r="G47" s="15"/>
      <c r="H47" s="15"/>
      <c r="I47" s="15"/>
      <c r="J47" s="92"/>
      <c r="K47" s="46" t="s">
        <v>3</v>
      </c>
      <c r="L47" s="47" t="s">
        <v>135</v>
      </c>
      <c r="M47" s="65">
        <f>M45/SQRT(M46)</f>
        <v>1.0061539042374907</v>
      </c>
      <c r="N47" s="61">
        <f t="shared" ref="N47:BR47" si="17">N45/SQRT(N46)</f>
        <v>0.14373627203392739</v>
      </c>
      <c r="O47" s="61">
        <f t="shared" si="17"/>
        <v>3.3169908930906357E-2</v>
      </c>
      <c r="P47" s="61">
        <f t="shared" si="17"/>
        <v>1.11526999443803</v>
      </c>
      <c r="Q47" s="64">
        <f t="shared" si="17"/>
        <v>3.4924828004030468E-2</v>
      </c>
      <c r="R47" s="62">
        <f t="shared" si="17"/>
        <v>7.4579316033172177E-4</v>
      </c>
      <c r="S47" s="63">
        <f t="shared" si="17"/>
        <v>3.3110831467872019E-2</v>
      </c>
      <c r="T47" s="61">
        <f t="shared" si="17"/>
        <v>15.009146187428797</v>
      </c>
      <c r="U47" s="61">
        <f t="shared" si="17"/>
        <v>0.55022757407001688</v>
      </c>
      <c r="V47" s="61">
        <f t="shared" si="17"/>
        <v>12.906389906557587</v>
      </c>
      <c r="W47" s="61">
        <f t="shared" si="17"/>
        <v>41.860055237898202</v>
      </c>
      <c r="X47" s="61">
        <f t="shared" si="17"/>
        <v>13.664326301417304</v>
      </c>
      <c r="Y47" s="61">
        <f t="shared" si="17"/>
        <v>1.4020470594063932</v>
      </c>
      <c r="Z47" s="63">
        <f t="shared" si="17"/>
        <v>3.4088700875087343</v>
      </c>
      <c r="AA47" s="63">
        <f t="shared" si="17"/>
        <v>1.5973416952741861</v>
      </c>
      <c r="AB47" s="63">
        <f t="shared" si="17"/>
        <v>0.20177048078806556</v>
      </c>
      <c r="AC47" s="63">
        <f t="shared" si="17"/>
        <v>0.24325973582751517</v>
      </c>
      <c r="AD47" s="63">
        <f t="shared" si="17"/>
        <v>1.0706774601258033E-3</v>
      </c>
      <c r="AE47" s="63">
        <f t="shared" si="17"/>
        <v>3.2114925391670976E-2</v>
      </c>
      <c r="AF47" s="63">
        <f t="shared" si="17"/>
        <v>2.6861308193764168E-2</v>
      </c>
      <c r="AG47" s="63">
        <f t="shared" si="17"/>
        <v>2.1792797718324864E-2</v>
      </c>
      <c r="AH47" s="63">
        <f t="shared" si="17"/>
        <v>1.1759995850564352E-2</v>
      </c>
      <c r="AI47" s="63">
        <f t="shared" si="17"/>
        <v>1.7818953205601948E-3</v>
      </c>
      <c r="AJ47" s="63">
        <f t="shared" si="17"/>
        <v>4.9735310252186646E-3</v>
      </c>
      <c r="AK47" s="63">
        <f t="shared" si="17"/>
        <v>4.4610359377991772E-3</v>
      </c>
      <c r="AL47" s="63">
        <f t="shared" si="17"/>
        <v>8.6567551972739924E-4</v>
      </c>
      <c r="AM47" s="63">
        <f t="shared" si="17"/>
        <v>3.3213544679840897E-3</v>
      </c>
      <c r="AN47" s="63">
        <f t="shared" si="17"/>
        <v>2.8955819528490197E-3</v>
      </c>
      <c r="AO47" s="63">
        <f t="shared" si="17"/>
        <v>5.0468616954820762E-3</v>
      </c>
      <c r="AP47" s="82">
        <f t="shared" si="17"/>
        <v>0.20883773510813741</v>
      </c>
      <c r="AQ47" s="63">
        <f t="shared" si="17"/>
        <v>2.5332490534415142E-3</v>
      </c>
      <c r="AR47" s="63">
        <f t="shared" si="17"/>
        <v>3.3960778450606837E-3</v>
      </c>
      <c r="AS47" s="63">
        <f t="shared" si="17"/>
        <v>3.1895080539278502E-3</v>
      </c>
      <c r="AT47" s="63">
        <f t="shared" si="17"/>
        <v>1.9218440284580049E-3</v>
      </c>
      <c r="AU47" s="63">
        <f t="shared" si="17"/>
        <v>9.3205227441699161E-3</v>
      </c>
      <c r="AV47" s="63">
        <f t="shared" si="17"/>
        <v>2.403494428849988E-3</v>
      </c>
      <c r="AW47" s="63">
        <f t="shared" si="17"/>
        <v>4.95151379870449E-3</v>
      </c>
      <c r="AX47" s="63">
        <f t="shared" si="17"/>
        <v>6.3935916483118258E-3</v>
      </c>
      <c r="AY47" s="63">
        <f t="shared" si="17"/>
        <v>2.115885058092834E-3</v>
      </c>
      <c r="AZ47" s="63">
        <f t="shared" si="17"/>
        <v>9.1797071222226093E-4</v>
      </c>
      <c r="BA47" s="63">
        <f t="shared" si="17"/>
        <v>4.8554379160712386E-3</v>
      </c>
      <c r="BB47" s="63">
        <f t="shared" si="17"/>
        <v>1.5291676278833752E-2</v>
      </c>
      <c r="BC47" s="63">
        <f t="shared" si="17"/>
        <v>1.4069944219602306E-3</v>
      </c>
      <c r="BD47" s="63">
        <f t="shared" si="17"/>
        <v>1.3285785822650705E-3</v>
      </c>
      <c r="BE47" s="63">
        <f t="shared" si="17"/>
        <v>1.0020616333544018E-2</v>
      </c>
      <c r="BF47" s="63">
        <f t="shared" si="17"/>
        <v>1.5058727833157643E-2</v>
      </c>
      <c r="BG47" s="63">
        <f t="shared" si="17"/>
        <v>5.0764907814391412E-3</v>
      </c>
      <c r="BH47" s="63">
        <f t="shared" si="17"/>
        <v>1.9833370335878564E-3</v>
      </c>
      <c r="BI47" s="63">
        <f t="shared" si="17"/>
        <v>2.1781799087209311E-3</v>
      </c>
      <c r="BJ47" s="63">
        <f t="shared" si="17"/>
        <v>1.1805251857472318E-3</v>
      </c>
      <c r="BK47" s="61">
        <f t="shared" si="17"/>
        <v>2.4359980336102658</v>
      </c>
      <c r="BL47" s="61">
        <f t="shared" si="17"/>
        <v>2.9773775643162619</v>
      </c>
      <c r="BM47" s="61">
        <f t="shared" si="17"/>
        <v>0.60643488653353239</v>
      </c>
      <c r="BN47" s="61">
        <f t="shared" si="17"/>
        <v>0.73725231245634104</v>
      </c>
      <c r="BO47" s="61">
        <f t="shared" si="17"/>
        <v>1.0048012440893301</v>
      </c>
      <c r="BP47" s="61">
        <f t="shared" si="17"/>
        <v>20.351999927639223</v>
      </c>
      <c r="BQ47" s="61">
        <f t="shared" si="17"/>
        <v>57.247014884771318</v>
      </c>
      <c r="BR47" s="113">
        <f t="shared" si="17"/>
        <v>5.7449037112838193</v>
      </c>
    </row>
    <row r="48" spans="1:70" x14ac:dyDescent="0.25">
      <c r="S48" s="86"/>
      <c r="T48" s="87"/>
      <c r="U48" s="87"/>
      <c r="V48" s="87"/>
      <c r="W48" s="87"/>
      <c r="X48" s="87"/>
      <c r="Y48" s="87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9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7"/>
      <c r="BL48" s="87"/>
      <c r="BM48" s="87"/>
      <c r="BN48" s="87"/>
      <c r="BO48" s="87"/>
      <c r="BP48" s="87"/>
      <c r="BQ48" s="87"/>
      <c r="BR48" s="87"/>
    </row>
    <row r="49" spans="1:70" ht="15.75" thickBot="1" x14ac:dyDescent="0.3">
      <c r="A49" s="71" t="s">
        <v>177</v>
      </c>
      <c r="S49" s="86"/>
      <c r="T49" s="87"/>
      <c r="U49" s="87"/>
      <c r="V49" s="87"/>
      <c r="W49" s="87"/>
      <c r="X49" s="87"/>
      <c r="Y49" s="87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9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7"/>
      <c r="BL49" s="87"/>
      <c r="BM49" s="87"/>
      <c r="BN49" s="87"/>
      <c r="BO49" s="87"/>
      <c r="BP49" s="87"/>
      <c r="BQ49" s="87"/>
      <c r="BR49" s="87"/>
    </row>
    <row r="50" spans="1:70" x14ac:dyDescent="0.25">
      <c r="A50" s="1" t="s">
        <v>109</v>
      </c>
      <c r="B50" s="2" t="s">
        <v>110</v>
      </c>
      <c r="C50" s="2" t="s">
        <v>111</v>
      </c>
      <c r="D50" s="2" t="s">
        <v>0</v>
      </c>
      <c r="E50" s="2" t="s">
        <v>4</v>
      </c>
      <c r="F50" s="2" t="s">
        <v>0</v>
      </c>
      <c r="G50" s="2" t="s">
        <v>4</v>
      </c>
      <c r="H50" s="2" t="s">
        <v>8</v>
      </c>
      <c r="I50" s="2" t="s">
        <v>180</v>
      </c>
      <c r="J50" s="2" t="s">
        <v>113</v>
      </c>
      <c r="K50" s="2" t="s">
        <v>108</v>
      </c>
      <c r="L50" s="2" t="s">
        <v>113</v>
      </c>
      <c r="M50" s="2" t="s">
        <v>114</v>
      </c>
      <c r="N50" s="2" t="s">
        <v>114</v>
      </c>
      <c r="O50" s="2" t="s">
        <v>114</v>
      </c>
      <c r="P50" s="2" t="s">
        <v>106</v>
      </c>
      <c r="Q50" s="2" t="s">
        <v>107</v>
      </c>
      <c r="R50" s="2" t="s">
        <v>107</v>
      </c>
      <c r="S50" s="2" t="s">
        <v>139</v>
      </c>
      <c r="T50" s="2" t="s">
        <v>131</v>
      </c>
      <c r="U50" s="2" t="s">
        <v>181</v>
      </c>
      <c r="V50" s="2" t="s">
        <v>184</v>
      </c>
      <c r="W50" s="2" t="s">
        <v>62</v>
      </c>
      <c r="X50" s="105" t="s">
        <v>65</v>
      </c>
      <c r="Y50" s="105" t="s">
        <v>66</v>
      </c>
      <c r="Z50" s="107" t="s">
        <v>22</v>
      </c>
      <c r="AA50" s="107" t="s">
        <v>45</v>
      </c>
      <c r="AB50" s="107" t="s">
        <v>46</v>
      </c>
      <c r="AC50" s="107" t="s">
        <v>48</v>
      </c>
      <c r="AD50" s="107" t="s">
        <v>51</v>
      </c>
      <c r="AE50" s="107" t="s">
        <v>52</v>
      </c>
      <c r="AF50" s="107" t="s">
        <v>50</v>
      </c>
      <c r="AG50" s="107" t="s">
        <v>55</v>
      </c>
      <c r="AH50" s="107" t="s">
        <v>54</v>
      </c>
      <c r="AI50" s="107" t="s">
        <v>57</v>
      </c>
      <c r="AJ50" s="107" t="s">
        <v>58</v>
      </c>
      <c r="AK50" s="107" t="s">
        <v>47</v>
      </c>
      <c r="AL50" s="107" t="s">
        <v>24</v>
      </c>
      <c r="AM50" s="107" t="s">
        <v>23</v>
      </c>
      <c r="AN50" s="107" t="s">
        <v>25</v>
      </c>
      <c r="AO50" s="107" t="s">
        <v>49</v>
      </c>
      <c r="AP50" s="108" t="s">
        <v>53</v>
      </c>
      <c r="AQ50" s="107" t="s">
        <v>26</v>
      </c>
      <c r="AR50" s="107" t="s">
        <v>28</v>
      </c>
      <c r="AS50" s="107" t="s">
        <v>56</v>
      </c>
      <c r="AT50" s="107" t="s">
        <v>27</v>
      </c>
      <c r="AU50" s="107" t="s">
        <v>29</v>
      </c>
      <c r="AV50" s="107" t="s">
        <v>32</v>
      </c>
      <c r="AW50" s="107" t="s">
        <v>30</v>
      </c>
      <c r="AX50" s="107" t="s">
        <v>33</v>
      </c>
      <c r="AY50" s="107" t="s">
        <v>31</v>
      </c>
      <c r="AZ50" s="107" t="s">
        <v>34</v>
      </c>
      <c r="BA50" s="107" t="s">
        <v>35</v>
      </c>
      <c r="BB50" s="107" t="s">
        <v>37</v>
      </c>
      <c r="BC50" s="107" t="s">
        <v>36</v>
      </c>
      <c r="BD50" s="107" t="s">
        <v>38</v>
      </c>
      <c r="BE50" s="107" t="s">
        <v>41</v>
      </c>
      <c r="BF50" s="107" t="s">
        <v>39</v>
      </c>
      <c r="BG50" s="107" t="s">
        <v>43</v>
      </c>
      <c r="BH50" s="107" t="s">
        <v>42</v>
      </c>
      <c r="BI50" s="107" t="s">
        <v>40</v>
      </c>
      <c r="BJ50" s="107" t="s">
        <v>44</v>
      </c>
      <c r="BK50" s="105" t="s">
        <v>140</v>
      </c>
      <c r="BL50" s="105" t="s">
        <v>22</v>
      </c>
      <c r="BM50" s="105" t="s">
        <v>45</v>
      </c>
      <c r="BN50" s="105" t="s">
        <v>141</v>
      </c>
      <c r="BO50" s="105" t="s">
        <v>142</v>
      </c>
      <c r="BP50" s="2" t="s">
        <v>140</v>
      </c>
      <c r="BQ50" s="2" t="s">
        <v>140</v>
      </c>
      <c r="BR50" s="3" t="s">
        <v>140</v>
      </c>
    </row>
    <row r="51" spans="1:70" x14ac:dyDescent="0.25">
      <c r="A51" s="14"/>
      <c r="B51" s="15"/>
      <c r="C51" s="15"/>
      <c r="D51" s="15" t="s">
        <v>112</v>
      </c>
      <c r="E51" s="15" t="s">
        <v>112</v>
      </c>
      <c r="F51" s="15" t="s">
        <v>112</v>
      </c>
      <c r="G51" s="15" t="s">
        <v>112</v>
      </c>
      <c r="H51" s="15" t="s">
        <v>112</v>
      </c>
      <c r="I51" s="15" t="s">
        <v>147</v>
      </c>
      <c r="J51" s="15" t="s">
        <v>178</v>
      </c>
      <c r="K51" s="15"/>
      <c r="L51" s="15" t="s">
        <v>179</v>
      </c>
      <c r="M51" s="15" t="s">
        <v>120</v>
      </c>
      <c r="N51" s="15" t="s">
        <v>121</v>
      </c>
      <c r="O51" s="15" t="s">
        <v>122</v>
      </c>
      <c r="P51" s="15" t="s">
        <v>115</v>
      </c>
      <c r="Q51" s="15" t="s">
        <v>115</v>
      </c>
      <c r="R51" s="15" t="s">
        <v>117</v>
      </c>
      <c r="S51" s="15" t="s">
        <v>128</v>
      </c>
      <c r="T51" s="15" t="s">
        <v>129</v>
      </c>
      <c r="U51" s="15" t="s">
        <v>182</v>
      </c>
      <c r="V51" s="15" t="s">
        <v>129</v>
      </c>
      <c r="W51" s="15" t="s">
        <v>129</v>
      </c>
      <c r="X51" s="93" t="s">
        <v>129</v>
      </c>
      <c r="Y51" s="93" t="s">
        <v>129</v>
      </c>
      <c r="Z51" s="15" t="s">
        <v>185</v>
      </c>
      <c r="AA51" s="15" t="s">
        <v>185</v>
      </c>
      <c r="AB51" s="15" t="s">
        <v>185</v>
      </c>
      <c r="AC51" s="15" t="s">
        <v>185</v>
      </c>
      <c r="AD51" s="15" t="s">
        <v>185</v>
      </c>
      <c r="AE51" s="15" t="s">
        <v>185</v>
      </c>
      <c r="AF51" s="15" t="s">
        <v>185</v>
      </c>
      <c r="AG51" s="15" t="s">
        <v>185</v>
      </c>
      <c r="AH51" s="15" t="s">
        <v>185</v>
      </c>
      <c r="AI51" s="15" t="s">
        <v>185</v>
      </c>
      <c r="AJ51" s="15" t="s">
        <v>185</v>
      </c>
      <c r="AK51" s="15" t="s">
        <v>185</v>
      </c>
      <c r="AL51" s="15" t="s">
        <v>185</v>
      </c>
      <c r="AM51" s="15" t="s">
        <v>185</v>
      </c>
      <c r="AN51" s="15" t="s">
        <v>185</v>
      </c>
      <c r="AO51" s="15" t="s">
        <v>185</v>
      </c>
      <c r="AP51" s="91" t="s">
        <v>185</v>
      </c>
      <c r="AQ51" s="15" t="s">
        <v>185</v>
      </c>
      <c r="AR51" s="15" t="s">
        <v>185</v>
      </c>
      <c r="AS51" s="15" t="s">
        <v>185</v>
      </c>
      <c r="AT51" s="15" t="s">
        <v>185</v>
      </c>
      <c r="AU51" s="15" t="s">
        <v>185</v>
      </c>
      <c r="AV51" s="15" t="s">
        <v>185</v>
      </c>
      <c r="AW51" s="15" t="s">
        <v>185</v>
      </c>
      <c r="AX51" s="15" t="s">
        <v>185</v>
      </c>
      <c r="AY51" s="15" t="s">
        <v>185</v>
      </c>
      <c r="AZ51" s="15" t="s">
        <v>185</v>
      </c>
      <c r="BA51" s="15" t="s">
        <v>185</v>
      </c>
      <c r="BB51" s="15" t="s">
        <v>185</v>
      </c>
      <c r="BC51" s="15" t="s">
        <v>185</v>
      </c>
      <c r="BD51" s="15" t="s">
        <v>185</v>
      </c>
      <c r="BE51" s="15" t="s">
        <v>185</v>
      </c>
      <c r="BF51" s="15" t="s">
        <v>185</v>
      </c>
      <c r="BG51" s="15" t="s">
        <v>185</v>
      </c>
      <c r="BH51" s="15" t="s">
        <v>185</v>
      </c>
      <c r="BI51" s="15" t="s">
        <v>185</v>
      </c>
      <c r="BJ51" s="15" t="s">
        <v>185</v>
      </c>
      <c r="BK51" s="93" t="s">
        <v>144</v>
      </c>
      <c r="BL51" s="93" t="s">
        <v>144</v>
      </c>
      <c r="BM51" s="93" t="s">
        <v>144</v>
      </c>
      <c r="BN51" s="93"/>
      <c r="BO51" s="93"/>
      <c r="BP51" s="15" t="s">
        <v>188</v>
      </c>
      <c r="BQ51" s="15" t="s">
        <v>188</v>
      </c>
      <c r="BR51" s="16" t="s">
        <v>188</v>
      </c>
    </row>
    <row r="52" spans="1:70" ht="15.75" thickBot="1" x14ac:dyDescent="0.3">
      <c r="A52" s="4"/>
      <c r="B52" s="5"/>
      <c r="C52" s="5"/>
      <c r="D52" s="5"/>
      <c r="E52" s="5"/>
      <c r="F52" s="5" t="s">
        <v>143</v>
      </c>
      <c r="G52" s="5" t="s">
        <v>143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 t="s">
        <v>183</v>
      </c>
      <c r="T52" s="5" t="s">
        <v>183</v>
      </c>
      <c r="U52" s="5" t="s">
        <v>183</v>
      </c>
      <c r="V52" s="5" t="s">
        <v>183</v>
      </c>
      <c r="W52" s="5" t="s">
        <v>183</v>
      </c>
      <c r="X52" s="99" t="s">
        <v>183</v>
      </c>
      <c r="Y52" s="99" t="s">
        <v>183</v>
      </c>
      <c r="Z52" s="5" t="s">
        <v>126</v>
      </c>
      <c r="AA52" s="5" t="s">
        <v>126</v>
      </c>
      <c r="AB52" s="5" t="s">
        <v>126</v>
      </c>
      <c r="AC52" s="5" t="s">
        <v>126</v>
      </c>
      <c r="AD52" s="5" t="s">
        <v>126</v>
      </c>
      <c r="AE52" s="5" t="s">
        <v>126</v>
      </c>
      <c r="AF52" s="5" t="s">
        <v>126</v>
      </c>
      <c r="AG52" s="5" t="s">
        <v>126</v>
      </c>
      <c r="AH52" s="5" t="s">
        <v>126</v>
      </c>
      <c r="AI52" s="5" t="s">
        <v>126</v>
      </c>
      <c r="AJ52" s="5" t="s">
        <v>126</v>
      </c>
      <c r="AK52" s="5" t="s">
        <v>126</v>
      </c>
      <c r="AL52" s="5" t="s">
        <v>126</v>
      </c>
      <c r="AM52" s="5" t="s">
        <v>126</v>
      </c>
      <c r="AN52" s="5" t="s">
        <v>126</v>
      </c>
      <c r="AO52" s="5" t="s">
        <v>126</v>
      </c>
      <c r="AP52" s="110" t="s">
        <v>126</v>
      </c>
      <c r="AQ52" s="5" t="s">
        <v>126</v>
      </c>
      <c r="AR52" s="5" t="s">
        <v>126</v>
      </c>
      <c r="AS52" s="5" t="s">
        <v>126</v>
      </c>
      <c r="AT52" s="5" t="s">
        <v>126</v>
      </c>
      <c r="AU52" s="5" t="s">
        <v>126</v>
      </c>
      <c r="AV52" s="5" t="s">
        <v>126</v>
      </c>
      <c r="AW52" s="5" t="s">
        <v>126</v>
      </c>
      <c r="AX52" s="5" t="s">
        <v>126</v>
      </c>
      <c r="AY52" s="5" t="s">
        <v>126</v>
      </c>
      <c r="AZ52" s="5" t="s">
        <v>126</v>
      </c>
      <c r="BA52" s="5" t="s">
        <v>126</v>
      </c>
      <c r="BB52" s="5" t="s">
        <v>126</v>
      </c>
      <c r="BC52" s="5" t="s">
        <v>126</v>
      </c>
      <c r="BD52" s="5" t="s">
        <v>126</v>
      </c>
      <c r="BE52" s="5" t="s">
        <v>126</v>
      </c>
      <c r="BF52" s="5" t="s">
        <v>126</v>
      </c>
      <c r="BG52" s="5" t="s">
        <v>126</v>
      </c>
      <c r="BH52" s="5" t="s">
        <v>126</v>
      </c>
      <c r="BI52" s="5" t="s">
        <v>126</v>
      </c>
      <c r="BJ52" s="5" t="s">
        <v>126</v>
      </c>
      <c r="BK52" s="99" t="s">
        <v>183</v>
      </c>
      <c r="BL52" s="99" t="s">
        <v>183</v>
      </c>
      <c r="BM52" s="99" t="s">
        <v>183</v>
      </c>
      <c r="BN52" s="99" t="s">
        <v>132</v>
      </c>
      <c r="BO52" s="99" t="s">
        <v>132</v>
      </c>
      <c r="BP52" s="5" t="s">
        <v>107</v>
      </c>
      <c r="BQ52" s="5" t="s">
        <v>145</v>
      </c>
      <c r="BR52" s="6" t="s">
        <v>146</v>
      </c>
    </row>
    <row r="53" spans="1:70" x14ac:dyDescent="0.25">
      <c r="A53" s="1" t="s">
        <v>148</v>
      </c>
      <c r="B53" s="2">
        <v>219</v>
      </c>
      <c r="C53" s="2" t="s">
        <v>68</v>
      </c>
      <c r="D53" s="2" t="s">
        <v>1</v>
      </c>
      <c r="E53" s="2" t="s">
        <v>7</v>
      </c>
      <c r="F53" s="2" t="s">
        <v>1</v>
      </c>
      <c r="G53" s="2" t="s">
        <v>7</v>
      </c>
      <c r="H53" s="2" t="s">
        <v>3</v>
      </c>
      <c r="I53" s="2" t="s">
        <v>149</v>
      </c>
      <c r="J53" s="104">
        <v>43582</v>
      </c>
      <c r="K53" s="2" t="s">
        <v>71</v>
      </c>
      <c r="L53" s="104">
        <v>43651</v>
      </c>
      <c r="M53" s="2">
        <f>L53-J53</f>
        <v>69</v>
      </c>
      <c r="N53" s="105">
        <f t="shared" ref="N53:N79" si="18">M53/7</f>
        <v>9.8571428571428577</v>
      </c>
      <c r="O53" s="105">
        <f t="shared" ref="O53:O79" si="19">N53/52*12</f>
        <v>2.2747252747252751</v>
      </c>
      <c r="P53" s="2">
        <v>25.1</v>
      </c>
      <c r="Q53" s="2">
        <v>0.40689999999999998</v>
      </c>
      <c r="R53" s="106">
        <f>Q53/P53</f>
        <v>1.6211155378486053E-2</v>
      </c>
      <c r="S53" s="107">
        <v>0.74449999999999994</v>
      </c>
      <c r="T53" s="105">
        <v>26.813974905543919</v>
      </c>
      <c r="U53" s="105">
        <v>13.940020000000001</v>
      </c>
      <c r="V53" s="105">
        <v>276.87333333333328</v>
      </c>
      <c r="W53" s="105">
        <v>54.036666666666662</v>
      </c>
      <c r="X53" s="105">
        <f>X7</f>
        <v>72.14</v>
      </c>
      <c r="Y53" s="105">
        <f>Y7</f>
        <v>11.280000000000001</v>
      </c>
      <c r="Z53" s="107">
        <v>57.450267775165422</v>
      </c>
      <c r="AA53" s="107">
        <v>34.401964879876743</v>
      </c>
      <c r="AB53" s="107">
        <v>2.3415335112116535</v>
      </c>
      <c r="AC53" s="107">
        <v>2.5067863205623047</v>
      </c>
      <c r="AD53" s="107">
        <v>5.793787734512972E-3</v>
      </c>
      <c r="AE53" s="107">
        <v>0.22308660000206543</v>
      </c>
      <c r="AF53" s="107">
        <v>0.33245883795012626</v>
      </c>
      <c r="AG53" s="107">
        <v>0.20256806252855414</v>
      </c>
      <c r="AH53" s="107">
        <v>0.12814730583029221</v>
      </c>
      <c r="AI53" s="107">
        <v>1.0142449845130878E-2</v>
      </c>
      <c r="AJ53" s="107">
        <v>4.9491035872142694E-2</v>
      </c>
      <c r="AK53" s="107">
        <v>4.0809127337715703E-2</v>
      </c>
      <c r="AL53" s="107">
        <v>1.1589504133039868E-2</v>
      </c>
      <c r="AM53" s="107">
        <v>2.9310056569791083E-2</v>
      </c>
      <c r="AN53" s="107">
        <v>4.3093104656452261E-2</v>
      </c>
      <c r="AO53" s="107">
        <v>3.6303247078746576E-2</v>
      </c>
      <c r="AP53" s="108">
        <v>4.5234744137726928</v>
      </c>
      <c r="AQ53" s="107">
        <v>1.7631495019688085E-2</v>
      </c>
      <c r="AR53" s="107">
        <v>4.3946284055852589E-2</v>
      </c>
      <c r="AS53" s="107">
        <v>3.9823811769723966E-2</v>
      </c>
      <c r="AT53" s="107">
        <v>8.1728967011004648E-3</v>
      </c>
      <c r="AU53" s="107">
        <v>9.8435433539097575E-2</v>
      </c>
      <c r="AV53" s="107">
        <v>1.7558860787800969E-2</v>
      </c>
      <c r="AW53" s="107">
        <v>4.2324018109882094E-2</v>
      </c>
      <c r="AX53" s="107">
        <v>4.2911451656142748E-2</v>
      </c>
      <c r="AY53" s="107">
        <v>9.401265888896157E-3</v>
      </c>
      <c r="AZ53" s="107">
        <v>6.8146321505808587E-3</v>
      </c>
      <c r="BA53" s="107">
        <v>3.7136275978200885E-2</v>
      </c>
      <c r="BB53" s="107">
        <v>0.18432055411551193</v>
      </c>
      <c r="BC53" s="107">
        <v>6.5660200546730427E-3</v>
      </c>
      <c r="BD53" s="107">
        <v>9.2973307134896176E-3</v>
      </c>
      <c r="BE53" s="107">
        <v>7.6446159084385193E-2</v>
      </c>
      <c r="BF53" s="107">
        <v>0.10279762742163151</v>
      </c>
      <c r="BG53" s="107">
        <v>3.8406587362621321E-2</v>
      </c>
      <c r="BH53" s="107">
        <v>3.5124710549109428E-2</v>
      </c>
      <c r="BI53" s="107">
        <v>1.3364231173144709E-2</v>
      </c>
      <c r="BJ53" s="107">
        <v>4.2024021484329752E-3</v>
      </c>
      <c r="BK53" s="105">
        <v>27.23</v>
      </c>
      <c r="BL53" s="105">
        <v>19.39</v>
      </c>
      <c r="BM53" s="105">
        <v>3.66</v>
      </c>
      <c r="BN53" s="105">
        <v>5.87</v>
      </c>
      <c r="BO53" s="105">
        <v>25.15</v>
      </c>
      <c r="BP53" s="105">
        <v>395.46753246753252</v>
      </c>
      <c r="BQ53" s="105">
        <v>291.36298325722987</v>
      </c>
      <c r="BR53" s="109">
        <v>97.160370370370373</v>
      </c>
    </row>
    <row r="54" spans="1:70" x14ac:dyDescent="0.25">
      <c r="A54" s="14" t="s">
        <v>154</v>
      </c>
      <c r="B54" s="15">
        <v>126</v>
      </c>
      <c r="C54" s="15" t="s">
        <v>68</v>
      </c>
      <c r="D54" s="15" t="s">
        <v>2</v>
      </c>
      <c r="E54" s="15" t="s">
        <v>7</v>
      </c>
      <c r="F54" s="15" t="s">
        <v>2</v>
      </c>
      <c r="G54" s="15" t="s">
        <v>7</v>
      </c>
      <c r="H54" s="15" t="s">
        <v>3</v>
      </c>
      <c r="I54" s="15" t="s">
        <v>149</v>
      </c>
      <c r="J54" s="92">
        <v>43513</v>
      </c>
      <c r="K54" s="15" t="s">
        <v>71</v>
      </c>
      <c r="L54" s="92">
        <v>43584</v>
      </c>
      <c r="M54" s="15">
        <f t="shared" ref="M54:M79" si="20">L54-J54</f>
        <v>71</v>
      </c>
      <c r="N54" s="93">
        <f t="shared" si="18"/>
        <v>10.142857142857142</v>
      </c>
      <c r="O54" s="93">
        <f t="shared" si="19"/>
        <v>2.3406593406593408</v>
      </c>
      <c r="P54" s="15">
        <v>30.2</v>
      </c>
      <c r="Q54" s="15">
        <v>0.40679999999999999</v>
      </c>
      <c r="R54" s="94">
        <f t="shared" ref="R54:R79" si="21">Q54/P54</f>
        <v>1.3470198675496689E-2</v>
      </c>
      <c r="S54" s="95">
        <v>0.65850000000000009</v>
      </c>
      <c r="T54" s="93">
        <v>28.522273367052506</v>
      </c>
      <c r="U54" s="93">
        <v>12.94009</v>
      </c>
      <c r="V54" s="93">
        <v>357.94666666666666</v>
      </c>
      <c r="W54" s="93">
        <v>74.703333333333333</v>
      </c>
      <c r="X54" s="93">
        <f>X12</f>
        <v>83.284999999999997</v>
      </c>
      <c r="Y54" s="93">
        <f>Y12</f>
        <v>13.02</v>
      </c>
      <c r="Z54" s="95">
        <v>61.184219594789205</v>
      </c>
      <c r="AA54" s="95">
        <v>32.420671537202857</v>
      </c>
      <c r="AB54" s="95">
        <v>1.9177922293361094</v>
      </c>
      <c r="AC54" s="95">
        <v>1.8747244333391089</v>
      </c>
      <c r="AD54" s="95">
        <v>3.3462934278903839E-3</v>
      </c>
      <c r="AE54" s="95">
        <v>0.32723865391597812</v>
      </c>
      <c r="AF54" s="95">
        <v>0.24408245390629724</v>
      </c>
      <c r="AG54" s="95">
        <v>9.5662231821997221E-2</v>
      </c>
      <c r="AH54" s="95">
        <v>0.16123772497223854</v>
      </c>
      <c r="AI54" s="95">
        <v>1.9596762491215305E-2</v>
      </c>
      <c r="AJ54" s="95">
        <v>3.725943576862141E-2</v>
      </c>
      <c r="AK54" s="95">
        <v>4.6463300435103612E-2</v>
      </c>
      <c r="AL54" s="95">
        <v>9.2711931217966982E-3</v>
      </c>
      <c r="AM54" s="95">
        <v>1.9520576708869638E-2</v>
      </c>
      <c r="AN54" s="95">
        <v>4.1916461511617799E-2</v>
      </c>
      <c r="AO54" s="95">
        <v>5.6227074855540252E-2</v>
      </c>
      <c r="AP54" s="96">
        <v>3.1360658037884983</v>
      </c>
      <c r="AQ54" s="95">
        <v>2.0402530774618188E-2</v>
      </c>
      <c r="AR54" s="95">
        <v>4.9811027203648502E-2</v>
      </c>
      <c r="AS54" s="95">
        <v>4.39468511516872E-2</v>
      </c>
      <c r="AT54" s="95">
        <v>7.3689047348950276E-3</v>
      </c>
      <c r="AU54" s="95">
        <v>3.9923032896879623E-2</v>
      </c>
      <c r="AV54" s="95">
        <v>1.4796684123011536E-2</v>
      </c>
      <c r="AW54" s="95">
        <v>5.9822527037268411E-2</v>
      </c>
      <c r="AX54" s="95">
        <v>7.7081147056285257E-2</v>
      </c>
      <c r="AY54" s="95">
        <v>5.3249589383708232E-3</v>
      </c>
      <c r="AZ54" s="95">
        <v>6.3973150270077188E-3</v>
      </c>
      <c r="BA54" s="95">
        <v>3.9180429227049618E-2</v>
      </c>
      <c r="BB54" s="95">
        <v>0.17171329585558914</v>
      </c>
      <c r="BC54" s="95">
        <v>1.4856965376450803E-2</v>
      </c>
      <c r="BD54" s="95">
        <v>7.9508962899247724E-3</v>
      </c>
      <c r="BE54" s="95">
        <v>7.4868087840413378E-2</v>
      </c>
      <c r="BF54" s="95">
        <v>0.11373320916121492</v>
      </c>
      <c r="BG54" s="95">
        <v>5.6425013687295626E-2</v>
      </c>
      <c r="BH54" s="95">
        <v>2.660443591304788E-2</v>
      </c>
      <c r="BI54" s="95">
        <v>1.3698224386866558E-2</v>
      </c>
      <c r="BJ54" s="95">
        <v>1.8959533047105886E-2</v>
      </c>
      <c r="BK54" s="93">
        <v>34.950000000000003</v>
      </c>
      <c r="BL54" s="93">
        <v>19.27</v>
      </c>
      <c r="BM54" s="93">
        <v>2.0699999999999998</v>
      </c>
      <c r="BN54" s="93">
        <v>6.6549999999999994</v>
      </c>
      <c r="BO54" s="93">
        <v>23.990000000000002</v>
      </c>
      <c r="BP54" s="93">
        <v>451.16731517509731</v>
      </c>
      <c r="BQ54" s="93">
        <v>372.67087523277473</v>
      </c>
      <c r="BR54" s="97">
        <v>103.65147928994084</v>
      </c>
    </row>
    <row r="55" spans="1:70" x14ac:dyDescent="0.25">
      <c r="A55" s="14" t="s">
        <v>156</v>
      </c>
      <c r="B55" s="15">
        <v>193</v>
      </c>
      <c r="C55" s="15" t="s">
        <v>68</v>
      </c>
      <c r="D55" s="15" t="s">
        <v>2</v>
      </c>
      <c r="E55" s="15" t="s">
        <v>7</v>
      </c>
      <c r="F55" s="15" t="s">
        <v>2</v>
      </c>
      <c r="G55" s="15" t="s">
        <v>7</v>
      </c>
      <c r="H55" s="15" t="s">
        <v>3</v>
      </c>
      <c r="I55" s="15" t="s">
        <v>149</v>
      </c>
      <c r="J55" s="92">
        <v>43563</v>
      </c>
      <c r="K55" s="15" t="s">
        <v>69</v>
      </c>
      <c r="L55" s="92">
        <v>43627</v>
      </c>
      <c r="M55" s="15">
        <f t="shared" si="20"/>
        <v>64</v>
      </c>
      <c r="N55" s="93">
        <f t="shared" si="18"/>
        <v>9.1428571428571423</v>
      </c>
      <c r="O55" s="93">
        <f t="shared" si="19"/>
        <v>2.1098901098901095</v>
      </c>
      <c r="P55" s="15">
        <v>26.4</v>
      </c>
      <c r="Q55" s="15">
        <v>0.41420000000000001</v>
      </c>
      <c r="R55" s="94">
        <f t="shared" si="21"/>
        <v>1.5689393939393941E-2</v>
      </c>
      <c r="S55" s="95">
        <v>0.58899999999999997</v>
      </c>
      <c r="T55" s="93">
        <v>43.892749572675349</v>
      </c>
      <c r="U55" s="93">
        <v>14.36598</v>
      </c>
      <c r="V55" s="93">
        <v>460.64000000000004</v>
      </c>
      <c r="W55" s="93">
        <v>351.65666666666669</v>
      </c>
      <c r="X55" s="93">
        <f>X14</f>
        <v>76.504999999999995</v>
      </c>
      <c r="Y55" s="93">
        <f>Y14</f>
        <v>47.03</v>
      </c>
      <c r="Z55" s="95">
        <v>48.92297031522056</v>
      </c>
      <c r="AA55" s="95">
        <v>33.421235205096067</v>
      </c>
      <c r="AB55" s="95">
        <v>2.193615661041679</v>
      </c>
      <c r="AC55" s="95">
        <v>2.1118735058143492</v>
      </c>
      <c r="AD55" s="95">
        <v>1.6792065298794363E-2</v>
      </c>
      <c r="AE55" s="95">
        <v>0.23021756733425675</v>
      </c>
      <c r="AF55" s="95">
        <v>0.18971153968608706</v>
      </c>
      <c r="AG55" s="95">
        <v>0.12485033982676541</v>
      </c>
      <c r="AH55" s="95">
        <v>0.10991027097351792</v>
      </c>
      <c r="AI55" s="95">
        <v>1.7321371776688951E-2</v>
      </c>
      <c r="AJ55" s="95">
        <v>1.3808321261886398E-2</v>
      </c>
      <c r="AK55" s="95">
        <v>1.0856224397006438E-2</v>
      </c>
      <c r="AL55" s="95">
        <v>1.3254956588669977E-3</v>
      </c>
      <c r="AM55" s="95">
        <v>7.110806883340386E-3</v>
      </c>
      <c r="AN55" s="95">
        <v>9.8204828368799318E-3</v>
      </c>
      <c r="AO55" s="95">
        <v>1.8722649537934413E-2</v>
      </c>
      <c r="AP55" s="96">
        <v>1.9049655785626853</v>
      </c>
      <c r="AQ55" s="95">
        <v>1.3202951895552052E-2</v>
      </c>
      <c r="AR55" s="95">
        <v>2.8597120973492429E-2</v>
      </c>
      <c r="AS55" s="95">
        <v>2.3077460901299095E-2</v>
      </c>
      <c r="AT55" s="95">
        <v>1.248155293439928E-2</v>
      </c>
      <c r="AU55" s="95">
        <v>2.7395514249523113E-2</v>
      </c>
      <c r="AV55" s="95">
        <v>1.2794114276025002E-2</v>
      </c>
      <c r="AW55" s="95">
        <v>2.8676162647377809E-2</v>
      </c>
      <c r="AX55" s="95">
        <v>4.931729025290247E-2</v>
      </c>
      <c r="AY55" s="95">
        <v>8.0132550881902749E-3</v>
      </c>
      <c r="AZ55" s="95">
        <v>8.7288309703313291E-3</v>
      </c>
      <c r="BA55" s="95">
        <v>1.8160170226412899E-2</v>
      </c>
      <c r="BB55" s="95">
        <v>0.14879418920436327</v>
      </c>
      <c r="BC55" s="95">
        <v>1.1975702542837832E-2</v>
      </c>
      <c r="BD55" s="95">
        <v>5.7579543877829291E-3</v>
      </c>
      <c r="BE55" s="95">
        <v>8.9694152421103179E-2</v>
      </c>
      <c r="BF55" s="95">
        <v>0.10760247767521795</v>
      </c>
      <c r="BG55" s="95">
        <v>3.7411078483842779E-2</v>
      </c>
      <c r="BH55" s="95">
        <v>1.7116151051604071E-2</v>
      </c>
      <c r="BI55" s="95">
        <v>8.1846508367744569E-3</v>
      </c>
      <c r="BJ55" s="95">
        <v>1.4008679801479894E-2</v>
      </c>
      <c r="BK55" s="93">
        <v>24.02</v>
      </c>
      <c r="BL55" s="93">
        <v>7.76</v>
      </c>
      <c r="BM55" s="93">
        <v>1.38</v>
      </c>
      <c r="BN55" s="93">
        <v>7.3</v>
      </c>
      <c r="BO55" s="93">
        <v>16.97</v>
      </c>
      <c r="BP55" s="93">
        <v>428.71999999999997</v>
      </c>
      <c r="BQ55" s="93">
        <v>838.54423387096779</v>
      </c>
      <c r="BR55" s="97">
        <v>56.347799442896942</v>
      </c>
    </row>
    <row r="56" spans="1:70" x14ac:dyDescent="0.25">
      <c r="A56" s="14" t="s">
        <v>169</v>
      </c>
      <c r="B56" s="15">
        <v>163</v>
      </c>
      <c r="C56" s="15" t="s">
        <v>68</v>
      </c>
      <c r="D56" s="15" t="s">
        <v>3</v>
      </c>
      <c r="E56" s="15" t="s">
        <v>7</v>
      </c>
      <c r="F56" s="15" t="s">
        <v>3</v>
      </c>
      <c r="G56" s="15" t="s">
        <v>7</v>
      </c>
      <c r="H56" s="15" t="s">
        <v>3</v>
      </c>
      <c r="I56" s="15" t="s">
        <v>149</v>
      </c>
      <c r="J56" s="92">
        <v>43536</v>
      </c>
      <c r="K56" s="15" t="s">
        <v>71</v>
      </c>
      <c r="L56" s="92">
        <v>43605</v>
      </c>
      <c r="M56" s="15">
        <f t="shared" si="20"/>
        <v>69</v>
      </c>
      <c r="N56" s="93">
        <f t="shared" si="18"/>
        <v>9.8571428571428577</v>
      </c>
      <c r="O56" s="93">
        <f t="shared" si="19"/>
        <v>2.2747252747252751</v>
      </c>
      <c r="P56" s="15">
        <v>25.5</v>
      </c>
      <c r="Q56" s="15">
        <v>0.38109999999999999</v>
      </c>
      <c r="R56" s="94">
        <f t="shared" si="21"/>
        <v>1.4945098039215687E-2</v>
      </c>
      <c r="S56" s="95">
        <v>0.74049999999999994</v>
      </c>
      <c r="T56" s="93">
        <v>30.718763383824395</v>
      </c>
      <c r="U56" s="93">
        <v>15.777419999999999</v>
      </c>
      <c r="V56" s="93">
        <v>340.34</v>
      </c>
      <c r="W56" s="93">
        <v>344.89000000000004</v>
      </c>
      <c r="X56" s="93">
        <f>X26</f>
        <v>112.34</v>
      </c>
      <c r="Y56" s="93">
        <f>Y26</f>
        <v>19.7</v>
      </c>
      <c r="Z56" s="95">
        <v>72.155412088118609</v>
      </c>
      <c r="AA56" s="95">
        <v>40.645253960351909</v>
      </c>
      <c r="AB56" s="95">
        <v>2.4986417634353844</v>
      </c>
      <c r="AC56" s="95">
        <v>2.2095665891269944</v>
      </c>
      <c r="AD56" s="95">
        <v>1.2808751795368063E-2</v>
      </c>
      <c r="AE56" s="95">
        <v>0.29331956793242636</v>
      </c>
      <c r="AF56" s="95">
        <v>0.2870691883144344</v>
      </c>
      <c r="AG56" s="95">
        <v>0.14544936599601851</v>
      </c>
      <c r="AH56" s="95">
        <v>0.14311139530480221</v>
      </c>
      <c r="AI56" s="95">
        <v>1.7736675202970783E-2</v>
      </c>
      <c r="AJ56" s="95">
        <v>3.5213428363644057E-2</v>
      </c>
      <c r="AK56" s="95">
        <v>4.7882282975285961E-2</v>
      </c>
      <c r="AL56" s="95">
        <v>6.5528524789742046E-3</v>
      </c>
      <c r="AM56" s="95">
        <v>4.9702008510298198E-2</v>
      </c>
      <c r="AN56" s="95">
        <v>2.6808378107038473E-2</v>
      </c>
      <c r="AO56" s="95">
        <v>7.6251519833972103E-2</v>
      </c>
      <c r="AP56" s="96">
        <v>2.7010740168834784</v>
      </c>
      <c r="AQ56" s="95">
        <v>2.1470687859791573E-2</v>
      </c>
      <c r="AR56" s="95">
        <v>3.0996834673067949E-2</v>
      </c>
      <c r="AS56" s="95">
        <v>3.5234649976400613E-2</v>
      </c>
      <c r="AT56" s="95">
        <v>1.6190527735001434E-2</v>
      </c>
      <c r="AU56" s="95">
        <v>3.0070232478551884E-2</v>
      </c>
      <c r="AV56" s="95">
        <v>2.0973597522207239E-2</v>
      </c>
      <c r="AW56" s="95">
        <v>3.7761031988406309E-2</v>
      </c>
      <c r="AX56" s="95">
        <v>6.4671837478030014E-2</v>
      </c>
      <c r="AY56" s="95">
        <v>1.378032732357023E-2</v>
      </c>
      <c r="AZ56" s="95">
        <v>9.5427089858931818E-3</v>
      </c>
      <c r="BA56" s="95">
        <v>3.68500695327574E-2</v>
      </c>
      <c r="BB56" s="95">
        <v>0.15530283646740051</v>
      </c>
      <c r="BC56" s="95">
        <v>1.1430347862340363E-2</v>
      </c>
      <c r="BD56" s="95">
        <v>8.2405453256133351E-3</v>
      </c>
      <c r="BE56" s="95">
        <v>0.1128911216656962</v>
      </c>
      <c r="BF56" s="95">
        <v>0.15676584047436001</v>
      </c>
      <c r="BG56" s="95">
        <v>5.4004338873500431E-2</v>
      </c>
      <c r="BH56" s="95">
        <v>2.6656539902683157E-2</v>
      </c>
      <c r="BI56" s="95">
        <v>9.9590112729754359E-3</v>
      </c>
      <c r="BJ56" s="95">
        <v>5.1166424394909239E-3</v>
      </c>
      <c r="BK56" s="93">
        <v>28.35</v>
      </c>
      <c r="BL56" s="93">
        <v>28.24</v>
      </c>
      <c r="BM56" s="93">
        <v>5.19</v>
      </c>
      <c r="BN56" s="93">
        <v>8.0350000000000001</v>
      </c>
      <c r="BO56" s="93">
        <v>27.75</v>
      </c>
      <c r="BP56" s="93">
        <v>364.66964285714295</v>
      </c>
      <c r="BQ56" s="93">
        <v>351.41114406779656</v>
      </c>
      <c r="BR56" s="97">
        <v>88.357515527950298</v>
      </c>
    </row>
    <row r="57" spans="1:70" x14ac:dyDescent="0.25">
      <c r="A57" s="14" t="s">
        <v>170</v>
      </c>
      <c r="B57" s="15">
        <v>177</v>
      </c>
      <c r="C57" s="15" t="s">
        <v>68</v>
      </c>
      <c r="D57" s="15" t="s">
        <v>3</v>
      </c>
      <c r="E57" s="15" t="s">
        <v>7</v>
      </c>
      <c r="F57" s="15" t="s">
        <v>3</v>
      </c>
      <c r="G57" s="15" t="s">
        <v>7</v>
      </c>
      <c r="H57" s="15" t="s">
        <v>3</v>
      </c>
      <c r="I57" s="15" t="s">
        <v>149</v>
      </c>
      <c r="J57" s="92">
        <v>43550</v>
      </c>
      <c r="K57" s="15" t="s">
        <v>69</v>
      </c>
      <c r="L57" s="92">
        <v>43619</v>
      </c>
      <c r="M57" s="15">
        <f t="shared" si="20"/>
        <v>69</v>
      </c>
      <c r="N57" s="93">
        <f t="shared" si="18"/>
        <v>9.8571428571428577</v>
      </c>
      <c r="O57" s="93">
        <f t="shared" si="19"/>
        <v>2.2747252747252751</v>
      </c>
      <c r="P57" s="15">
        <v>28.7</v>
      </c>
      <c r="Q57" s="15">
        <v>0.4864</v>
      </c>
      <c r="R57" s="94">
        <f t="shared" si="21"/>
        <v>1.6947735191637631E-2</v>
      </c>
      <c r="S57" s="95">
        <v>0.45750000000000002</v>
      </c>
      <c r="T57" s="93">
        <v>34.403176210334152</v>
      </c>
      <c r="U57" s="93">
        <v>15.63686</v>
      </c>
      <c r="V57" s="93">
        <v>318.37999999999994</v>
      </c>
      <c r="W57" s="93">
        <v>319.48333333333335</v>
      </c>
      <c r="X57" s="93">
        <f>X27</f>
        <v>127.22</v>
      </c>
      <c r="Y57" s="93">
        <f>Y27</f>
        <v>11.975000000000001</v>
      </c>
      <c r="Z57" s="95">
        <v>54.642773436790968</v>
      </c>
      <c r="AA57" s="95">
        <v>34.921757445323266</v>
      </c>
      <c r="AB57" s="95">
        <v>2.1988409881505029</v>
      </c>
      <c r="AC57" s="95">
        <v>1.7502662950832897</v>
      </c>
      <c r="AD57" s="95">
        <v>1.2198636226098779E-2</v>
      </c>
      <c r="AE57" s="95">
        <v>0.21830888584112593</v>
      </c>
      <c r="AF57" s="95">
        <v>0.21459977094169427</v>
      </c>
      <c r="AG57" s="95">
        <v>0.1010214786898741</v>
      </c>
      <c r="AH57" s="95">
        <v>0.14157678002301419</v>
      </c>
      <c r="AI57" s="95">
        <v>2.1462357689333474E-2</v>
      </c>
      <c r="AJ57" s="95">
        <v>9.6092369211364347E-3</v>
      </c>
      <c r="AK57" s="95">
        <v>2.9880993182467754E-2</v>
      </c>
      <c r="AL57" s="95">
        <v>3.6699461709657631E-3</v>
      </c>
      <c r="AM57" s="95">
        <v>3.2461290149204514E-2</v>
      </c>
      <c r="AN57" s="95">
        <v>2.1012575988041612E-2</v>
      </c>
      <c r="AO57" s="95">
        <v>3.4364135733293756E-2</v>
      </c>
      <c r="AP57" s="96">
        <v>2.8058330034938148</v>
      </c>
      <c r="AQ57" s="95">
        <v>7.0604274258671404E-3</v>
      </c>
      <c r="AR57" s="95">
        <v>3.2004104269037166E-2</v>
      </c>
      <c r="AS57" s="95">
        <v>4.6059858751802345E-2</v>
      </c>
      <c r="AT57" s="95">
        <v>8.750658964687236E-3</v>
      </c>
      <c r="AU57" s="95">
        <v>4.2223881809295767E-2</v>
      </c>
      <c r="AV57" s="95">
        <v>1.1965811965615521E-2</v>
      </c>
      <c r="AW57" s="95">
        <v>2.0277948006787568E-2</v>
      </c>
      <c r="AX57" s="95">
        <v>3.5089957944191418E-2</v>
      </c>
      <c r="AY57" s="95">
        <v>8.5188829266351716E-3</v>
      </c>
      <c r="AZ57" s="95">
        <v>4.7275374457119339E-3</v>
      </c>
      <c r="BA57" s="95">
        <v>2.0772165729253306E-2</v>
      </c>
      <c r="BB57" s="95">
        <v>9.6518632285817918E-2</v>
      </c>
      <c r="BC57" s="95">
        <v>6.7570903702744069E-3</v>
      </c>
      <c r="BD57" s="95">
        <v>8.8347515104912084E-3</v>
      </c>
      <c r="BE57" s="95">
        <v>5.80941839967868E-2</v>
      </c>
      <c r="BF57" s="95">
        <v>5.7231229905897248E-2</v>
      </c>
      <c r="BG57" s="95">
        <v>3.7023083796554584E-2</v>
      </c>
      <c r="BH57" s="95">
        <v>1.9746749979140797E-2</v>
      </c>
      <c r="BI57" s="95">
        <v>4.1203648282317285E-3</v>
      </c>
      <c r="BJ57" s="95">
        <v>7.2304421362712765E-3</v>
      </c>
      <c r="BK57" s="93">
        <v>35.28</v>
      </c>
      <c r="BL57" s="93">
        <v>29.58</v>
      </c>
      <c r="BM57" s="93">
        <v>3.54</v>
      </c>
      <c r="BN57" s="93">
        <v>9.01</v>
      </c>
      <c r="BO57" s="93">
        <v>30.305</v>
      </c>
      <c r="BP57" s="93">
        <v>294.06666666666661</v>
      </c>
      <c r="BQ57" s="93">
        <v>241.1051465798046</v>
      </c>
      <c r="BR57" s="97">
        <v>85.842388059701506</v>
      </c>
    </row>
    <row r="58" spans="1:70" ht="15.75" thickBot="1" x14ac:dyDescent="0.3">
      <c r="A58" s="4" t="s">
        <v>160</v>
      </c>
      <c r="B58" s="5">
        <v>182</v>
      </c>
      <c r="C58" s="5" t="s">
        <v>75</v>
      </c>
      <c r="D58" s="5" t="s">
        <v>2</v>
      </c>
      <c r="E58" s="5" t="s">
        <v>7</v>
      </c>
      <c r="F58" s="5" t="s">
        <v>161</v>
      </c>
      <c r="G58" s="5" t="s">
        <v>7</v>
      </c>
      <c r="H58" s="5" t="s">
        <v>3</v>
      </c>
      <c r="I58" s="5" t="s">
        <v>149</v>
      </c>
      <c r="J58" s="98">
        <v>43550</v>
      </c>
      <c r="K58" s="5" t="s">
        <v>69</v>
      </c>
      <c r="L58" s="98">
        <v>43619</v>
      </c>
      <c r="M58" s="5">
        <f t="shared" si="20"/>
        <v>69</v>
      </c>
      <c r="N58" s="99">
        <f t="shared" si="18"/>
        <v>9.8571428571428577</v>
      </c>
      <c r="O58" s="99">
        <f t="shared" si="19"/>
        <v>2.2747252747252751</v>
      </c>
      <c r="P58" s="5">
        <v>22.4</v>
      </c>
      <c r="Q58" s="5">
        <v>0.3372</v>
      </c>
      <c r="R58" s="100">
        <f t="shared" si="21"/>
        <v>1.505357142857143E-2</v>
      </c>
      <c r="S58" s="101">
        <v>0.77400000000000002</v>
      </c>
      <c r="T58" s="99">
        <v>50.679576556501715</v>
      </c>
      <c r="U58" s="99"/>
      <c r="V58" s="99">
        <v>373.69</v>
      </c>
      <c r="W58" s="99">
        <v>361.1</v>
      </c>
      <c r="X58" s="99">
        <f>X18</f>
        <v>39.520000000000003</v>
      </c>
      <c r="Y58" s="99">
        <f>Y18</f>
        <v>22.09</v>
      </c>
      <c r="Z58" s="101">
        <v>54.640162779966943</v>
      </c>
      <c r="AA58" s="101">
        <v>44.797218812263331</v>
      </c>
      <c r="AB58" s="101">
        <v>2.3337550587374283</v>
      </c>
      <c r="AC58" s="101">
        <v>3.0440889161832123</v>
      </c>
      <c r="AD58" s="101">
        <v>1.7107590695496461E-2</v>
      </c>
      <c r="AE58" s="101">
        <v>0.23478602817120711</v>
      </c>
      <c r="AF58" s="101">
        <v>0.35688656111936051</v>
      </c>
      <c r="AG58" s="101">
        <v>0.26465680520110163</v>
      </c>
      <c r="AH58" s="101">
        <v>0.21235744814648402</v>
      </c>
      <c r="AI58" s="101">
        <v>1.5761829972260499E-2</v>
      </c>
      <c r="AJ58" s="101">
        <v>3.5478992552816252E-2</v>
      </c>
      <c r="AK58" s="101">
        <v>2.1226840262903616E-2</v>
      </c>
      <c r="AL58" s="101">
        <v>1.0282851330678411E-2</v>
      </c>
      <c r="AM58" s="101">
        <v>4.3208906977637074E-2</v>
      </c>
      <c r="AN58" s="101">
        <v>3.5600586121919624E-2</v>
      </c>
      <c r="AO58" s="101">
        <v>5.2164855758762729E-2</v>
      </c>
      <c r="AP58" s="102">
        <v>2.19433757191941</v>
      </c>
      <c r="AQ58" s="101">
        <v>2.1530743120487552E-2</v>
      </c>
      <c r="AR58" s="101">
        <v>6.3270541326450491E-2</v>
      </c>
      <c r="AS58" s="101">
        <v>3.9660253054062469E-2</v>
      </c>
      <c r="AT58" s="101">
        <v>3.4145740541226426E-2</v>
      </c>
      <c r="AU58" s="101">
        <v>1.5912499489779453E-2</v>
      </c>
      <c r="AV58" s="101">
        <v>4.063088569056196E-2</v>
      </c>
      <c r="AW58" s="101">
        <v>5.2813456045724523E-2</v>
      </c>
      <c r="AX58" s="101">
        <v>8.3671415541423377E-2</v>
      </c>
      <c r="AY58" s="101">
        <v>1.6263558182329163E-2</v>
      </c>
      <c r="AZ58" s="101">
        <v>4.1892679619097628E-3</v>
      </c>
      <c r="BA58" s="101">
        <v>4.0876548506379132E-2</v>
      </c>
      <c r="BB58" s="101">
        <v>0.22944482866848545</v>
      </c>
      <c r="BC58" s="101">
        <v>1.4169388968095107E-2</v>
      </c>
      <c r="BD58" s="101">
        <v>1.6707257740544195E-2</v>
      </c>
      <c r="BE58" s="101">
        <v>0.10377497392559773</v>
      </c>
      <c r="BF58" s="101">
        <v>0.14404061168755625</v>
      </c>
      <c r="BG58" s="101">
        <v>6.6963617025976016E-2</v>
      </c>
      <c r="BH58" s="101">
        <v>1.5466824412068571E-2</v>
      </c>
      <c r="BI58" s="101">
        <v>8.033078088164898E-3</v>
      </c>
      <c r="BJ58" s="101">
        <v>1.0252157293165715E-2</v>
      </c>
      <c r="BK58" s="99">
        <v>26.37</v>
      </c>
      <c r="BL58" s="99">
        <v>16.559999999999999</v>
      </c>
      <c r="BM58" s="99">
        <v>1.36</v>
      </c>
      <c r="BN58" s="99">
        <v>14.23</v>
      </c>
      <c r="BO58" s="99">
        <v>18.98</v>
      </c>
      <c r="BP58" s="99">
        <v>458.89436619718316</v>
      </c>
      <c r="BQ58" s="99">
        <v>588.77414634146339</v>
      </c>
      <c r="BR58" s="103">
        <v>77.79375959079286</v>
      </c>
    </row>
    <row r="59" spans="1:70" x14ac:dyDescent="0.25">
      <c r="A59" s="1" t="s">
        <v>150</v>
      </c>
      <c r="B59" s="2">
        <v>236</v>
      </c>
      <c r="C59" s="2" t="s">
        <v>68</v>
      </c>
      <c r="D59" s="2" t="s">
        <v>1</v>
      </c>
      <c r="E59" s="2" t="s">
        <v>7</v>
      </c>
      <c r="F59" s="2" t="s">
        <v>1</v>
      </c>
      <c r="G59" s="2" t="s">
        <v>7</v>
      </c>
      <c r="H59" s="2" t="s">
        <v>2</v>
      </c>
      <c r="I59" s="2" t="s">
        <v>149</v>
      </c>
      <c r="J59" s="104">
        <v>43592</v>
      </c>
      <c r="K59" s="2" t="s">
        <v>69</v>
      </c>
      <c r="L59" s="104">
        <v>43655</v>
      </c>
      <c r="M59" s="2">
        <f t="shared" si="20"/>
        <v>63</v>
      </c>
      <c r="N59" s="105">
        <f t="shared" si="18"/>
        <v>9</v>
      </c>
      <c r="O59" s="105">
        <f t="shared" si="19"/>
        <v>2.0769230769230766</v>
      </c>
      <c r="P59" s="2">
        <v>28.2</v>
      </c>
      <c r="Q59" s="2">
        <v>0.45290000000000002</v>
      </c>
      <c r="R59" s="106">
        <f t="shared" si="21"/>
        <v>1.6060283687943263E-2</v>
      </c>
      <c r="S59" s="107">
        <v>0.49049999999999999</v>
      </c>
      <c r="T59" s="105">
        <v>34.919080593605379</v>
      </c>
      <c r="U59" s="105">
        <v>13.109769999999999</v>
      </c>
      <c r="V59" s="105">
        <v>371.22</v>
      </c>
      <c r="W59" s="105">
        <v>216.78666666666666</v>
      </c>
      <c r="X59" s="105">
        <f>X8</f>
        <v>64.715000000000003</v>
      </c>
      <c r="Y59" s="105">
        <f>Y8</f>
        <v>11.239999999999998</v>
      </c>
      <c r="Z59" s="107">
        <v>48.514068364872138</v>
      </c>
      <c r="AA59" s="107">
        <v>34.064937282326632</v>
      </c>
      <c r="AB59" s="107">
        <v>2.2252891187700312</v>
      </c>
      <c r="AC59" s="107">
        <v>2.0197991115510994</v>
      </c>
      <c r="AD59" s="107">
        <v>5.0264314696069779E-3</v>
      </c>
      <c r="AE59" s="107">
        <v>0.16746524566784302</v>
      </c>
      <c r="AF59" s="107">
        <v>0.2352058303623156</v>
      </c>
      <c r="AG59" s="107">
        <v>0.10753311457226458</v>
      </c>
      <c r="AH59" s="107">
        <v>0.13080096568945895</v>
      </c>
      <c r="AI59" s="107">
        <v>9.7284689493904123E-3</v>
      </c>
      <c r="AJ59" s="107">
        <v>2.1330873741265868E-2</v>
      </c>
      <c r="AK59" s="107">
        <v>2.5697161538831809E-2</v>
      </c>
      <c r="AL59" s="107">
        <v>4.3822537354774871E-3</v>
      </c>
      <c r="AM59" s="107">
        <v>2.5358627378554491E-2</v>
      </c>
      <c r="AN59" s="107">
        <v>1.3738788266914935E-2</v>
      </c>
      <c r="AO59" s="107">
        <v>3.5050648442640636E-2</v>
      </c>
      <c r="AP59" s="108">
        <v>2.6644484358838825</v>
      </c>
      <c r="AQ59" s="107">
        <v>1.2735670789961321E-2</v>
      </c>
      <c r="AR59" s="107">
        <v>2.6596572228564631E-2</v>
      </c>
      <c r="AS59" s="107">
        <v>5.5393610879824196E-2</v>
      </c>
      <c r="AT59" s="107">
        <v>2.0479837405277052E-2</v>
      </c>
      <c r="AU59" s="107">
        <v>4.3843700949701005E-2</v>
      </c>
      <c r="AV59" s="107">
        <v>1.3629596044870289E-2</v>
      </c>
      <c r="AW59" s="107">
        <v>2.8452790527778701E-2</v>
      </c>
      <c r="AX59" s="107">
        <v>3.9652754963333113E-2</v>
      </c>
      <c r="AY59" s="107">
        <v>8.2049619510597988E-3</v>
      </c>
      <c r="AZ59" s="107">
        <v>8.0701808086546985E-3</v>
      </c>
      <c r="BA59" s="107">
        <v>2.7453653246158404E-2</v>
      </c>
      <c r="BB59" s="107">
        <v>0.12001957605286871</v>
      </c>
      <c r="BC59" s="107">
        <v>1.0532116322032934E-2</v>
      </c>
      <c r="BD59" s="107">
        <v>1.0265378356925266E-2</v>
      </c>
      <c r="BE59" s="107">
        <v>7.828018902391333E-2</v>
      </c>
      <c r="BF59" s="107">
        <v>0.10668884565771068</v>
      </c>
      <c r="BG59" s="107">
        <v>3.5181686376881058E-2</v>
      </c>
      <c r="BH59" s="107">
        <v>1.4574190541440189E-2</v>
      </c>
      <c r="BI59" s="107">
        <v>7.9422191829045842E-3</v>
      </c>
      <c r="BJ59" s="107">
        <v>1.0699815337618821E-2</v>
      </c>
      <c r="BK59" s="105">
        <v>34.96</v>
      </c>
      <c r="BL59" s="105">
        <v>17.510000000000002</v>
      </c>
      <c r="BM59" s="105">
        <v>1.24</v>
      </c>
      <c r="BN59" s="105">
        <v>8.8449999999999989</v>
      </c>
      <c r="BO59" s="105">
        <v>22.864999999999998</v>
      </c>
      <c r="BP59" s="105">
        <v>545.14801444043314</v>
      </c>
      <c r="BQ59" s="105">
        <v>250.39438016528931</v>
      </c>
      <c r="BR59" s="109">
        <v>76.30877300613497</v>
      </c>
    </row>
    <row r="60" spans="1:70" x14ac:dyDescent="0.25">
      <c r="A60" s="14" t="s">
        <v>153</v>
      </c>
      <c r="B60" s="15">
        <v>125</v>
      </c>
      <c r="C60" s="15" t="s">
        <v>68</v>
      </c>
      <c r="D60" s="15" t="s">
        <v>2</v>
      </c>
      <c r="E60" s="15" t="s">
        <v>7</v>
      </c>
      <c r="F60" s="15" t="s">
        <v>2</v>
      </c>
      <c r="G60" s="15" t="s">
        <v>7</v>
      </c>
      <c r="H60" s="15" t="s">
        <v>2</v>
      </c>
      <c r="I60" s="15" t="s">
        <v>149</v>
      </c>
      <c r="J60" s="92">
        <v>43513</v>
      </c>
      <c r="K60" s="15" t="s">
        <v>71</v>
      </c>
      <c r="L60" s="92">
        <v>43584</v>
      </c>
      <c r="M60" s="15">
        <f t="shared" si="20"/>
        <v>71</v>
      </c>
      <c r="N60" s="93">
        <f t="shared" si="18"/>
        <v>10.142857142857142</v>
      </c>
      <c r="O60" s="93">
        <f t="shared" si="19"/>
        <v>2.3406593406593408</v>
      </c>
      <c r="P60" s="15">
        <v>28.6</v>
      </c>
      <c r="Q60" s="15">
        <v>0.40389999999999998</v>
      </c>
      <c r="R60" s="94">
        <f t="shared" si="21"/>
        <v>1.4122377622377622E-2</v>
      </c>
      <c r="S60" s="95">
        <v>0.64100000000000001</v>
      </c>
      <c r="T60" s="93">
        <v>32.183195907225056</v>
      </c>
      <c r="U60" s="93">
        <v>14.6317</v>
      </c>
      <c r="V60" s="93">
        <v>315.8966666666667</v>
      </c>
      <c r="W60" s="93">
        <v>68.163333333333341</v>
      </c>
      <c r="X60" s="93">
        <f>X11</f>
        <v>106.49</v>
      </c>
      <c r="Y60" s="93">
        <f>Y11</f>
        <v>16.73</v>
      </c>
      <c r="Z60" s="95">
        <v>69.358418717324952</v>
      </c>
      <c r="AA60" s="95">
        <v>40.869107485794281</v>
      </c>
      <c r="AB60" s="95">
        <v>2.215410824773254</v>
      </c>
      <c r="AC60" s="95">
        <v>1.65730707227151</v>
      </c>
      <c r="AD60" s="95">
        <v>7.4481376720233645E-3</v>
      </c>
      <c r="AE60" s="95">
        <v>0.20533369475764957</v>
      </c>
      <c r="AF60" s="95">
        <v>0.31715960569174501</v>
      </c>
      <c r="AG60" s="95">
        <v>8.8800686767455131E-2</v>
      </c>
      <c r="AH60" s="95">
        <v>0.13392538051021102</v>
      </c>
      <c r="AI60" s="95">
        <v>1.4949477509779947E-2</v>
      </c>
      <c r="AJ60" s="95">
        <v>3.1864166242177513E-2</v>
      </c>
      <c r="AK60" s="95">
        <v>3.9551877287177142E-2</v>
      </c>
      <c r="AL60" s="95">
        <v>6.520844426812852E-3</v>
      </c>
      <c r="AM60" s="95">
        <v>2.0914413248611648E-2</v>
      </c>
      <c r="AN60" s="95">
        <v>1.0367596279327606E-2</v>
      </c>
      <c r="AO60" s="95">
        <v>3.4376635428717973E-2</v>
      </c>
      <c r="AP60" s="96">
        <v>2.3787321225602032</v>
      </c>
      <c r="AQ60" s="95">
        <v>1.1956703442879364E-2</v>
      </c>
      <c r="AR60" s="95">
        <v>2.590274898313347E-2</v>
      </c>
      <c r="AS60" s="95">
        <v>2.4811286610429348E-2</v>
      </c>
      <c r="AT60" s="95">
        <v>1.240445760024979E-2</v>
      </c>
      <c r="AU60" s="95">
        <v>2.2703426175390597E-2</v>
      </c>
      <c r="AV60" s="95">
        <v>1.7920097651524886E-2</v>
      </c>
      <c r="AW60" s="95">
        <v>3.9590052900024639E-2</v>
      </c>
      <c r="AX60" s="95">
        <v>4.7267439346184471E-2</v>
      </c>
      <c r="AY60" s="95">
        <v>6.2840940182770947E-3</v>
      </c>
      <c r="AZ60" s="95">
        <v>1.2555712246923112E-2</v>
      </c>
      <c r="BA60" s="95">
        <v>2.8806483372407286E-2</v>
      </c>
      <c r="BB60" s="95">
        <v>0.19261512018242491</v>
      </c>
      <c r="BC60" s="95">
        <v>5.1763846512552589E-3</v>
      </c>
      <c r="BD60" s="95">
        <v>9.5778562913272566E-3</v>
      </c>
      <c r="BE60" s="95">
        <v>7.4430523171970117E-2</v>
      </c>
      <c r="BF60" s="95">
        <v>9.9684281407036182E-2</v>
      </c>
      <c r="BG60" s="95">
        <v>4.4459486196120154E-2</v>
      </c>
      <c r="BH60" s="95">
        <v>2.333470338597551E-2</v>
      </c>
      <c r="BI60" s="95">
        <v>5.4631989833275624E-3</v>
      </c>
      <c r="BJ60" s="95">
        <v>1.2994982368534481E-2</v>
      </c>
      <c r="BK60" s="93">
        <v>26.42</v>
      </c>
      <c r="BL60" s="93">
        <v>20.11</v>
      </c>
      <c r="BM60" s="93">
        <v>3.38</v>
      </c>
      <c r="BN60" s="93">
        <v>7.76</v>
      </c>
      <c r="BO60" s="93">
        <v>23.509999999999998</v>
      </c>
      <c r="BP60" s="93">
        <v>448.6755555555556</v>
      </c>
      <c r="BQ60" s="93">
        <v>342.81819512195125</v>
      </c>
      <c r="BR60" s="97">
        <v>81.689884393063593</v>
      </c>
    </row>
    <row r="61" spans="1:70" x14ac:dyDescent="0.25">
      <c r="A61" s="14" t="s">
        <v>155</v>
      </c>
      <c r="B61" s="15">
        <v>158</v>
      </c>
      <c r="C61" s="15" t="s">
        <v>68</v>
      </c>
      <c r="D61" s="15" t="s">
        <v>2</v>
      </c>
      <c r="E61" s="15" t="s">
        <v>7</v>
      </c>
      <c r="F61" s="15" t="s">
        <v>2</v>
      </c>
      <c r="G61" s="15" t="s">
        <v>7</v>
      </c>
      <c r="H61" s="15" t="s">
        <v>2</v>
      </c>
      <c r="I61" s="15" t="s">
        <v>149</v>
      </c>
      <c r="J61" s="92">
        <v>43536</v>
      </c>
      <c r="K61" s="15" t="s">
        <v>71</v>
      </c>
      <c r="L61" s="92">
        <v>43605</v>
      </c>
      <c r="M61" s="15">
        <f t="shared" si="20"/>
        <v>69</v>
      </c>
      <c r="N61" s="93">
        <f t="shared" si="18"/>
        <v>9.8571428571428577</v>
      </c>
      <c r="O61" s="93">
        <f t="shared" si="19"/>
        <v>2.2747252747252751</v>
      </c>
      <c r="P61" s="15">
        <v>25.6</v>
      </c>
      <c r="Q61" s="15">
        <v>0.42349999999999999</v>
      </c>
      <c r="R61" s="94">
        <f t="shared" si="21"/>
        <v>1.6542968749999998E-2</v>
      </c>
      <c r="S61" s="95">
        <v>0.63900000000000001</v>
      </c>
      <c r="T61" s="93">
        <v>37.083037717700101</v>
      </c>
      <c r="U61" s="93">
        <v>16.348549999999999</v>
      </c>
      <c r="V61" s="93">
        <v>354.02333333333337</v>
      </c>
      <c r="W61" s="93">
        <v>99.143333333333331</v>
      </c>
      <c r="X61" s="93">
        <f>X13</f>
        <v>123.88</v>
      </c>
      <c r="Y61" s="93">
        <f>Y13</f>
        <v>18.22</v>
      </c>
      <c r="Z61" s="95">
        <v>63.429010118032593</v>
      </c>
      <c r="AA61" s="95">
        <v>38.716967061149376</v>
      </c>
      <c r="AB61" s="95">
        <v>1.8557881316443681</v>
      </c>
      <c r="AC61" s="95">
        <v>2.3048101526364397</v>
      </c>
      <c r="AD61" s="95">
        <v>7.1555522933292965E-3</v>
      </c>
      <c r="AE61" s="95">
        <v>0.21736309410194568</v>
      </c>
      <c r="AF61" s="95">
        <v>0.34707465959848405</v>
      </c>
      <c r="AG61" s="95">
        <v>0.15305318754917535</v>
      </c>
      <c r="AH61" s="95">
        <v>0.17333982270864134</v>
      </c>
      <c r="AI61" s="95">
        <v>1.7558186659526902E-2</v>
      </c>
      <c r="AJ61" s="95">
        <v>4.2567311218255063E-2</v>
      </c>
      <c r="AK61" s="95">
        <v>3.0672431486511921E-2</v>
      </c>
      <c r="AL61" s="95">
        <v>9.7352727590276512E-3</v>
      </c>
      <c r="AM61" s="95">
        <v>3.1225183212072054E-2</v>
      </c>
      <c r="AN61" s="95">
        <v>3.5402755246016895E-2</v>
      </c>
      <c r="AO61" s="95">
        <v>4.5111467309007301E-2</v>
      </c>
      <c r="AP61" s="96">
        <v>2.4253575704276829</v>
      </c>
      <c r="AQ61" s="95">
        <v>2.4868714263331919E-2</v>
      </c>
      <c r="AR61" s="95">
        <v>5.1302811803727928E-2</v>
      </c>
      <c r="AS61" s="95">
        <v>5.4318163712638416E-2</v>
      </c>
      <c r="AT61" s="95">
        <v>9.7102001158751467E-3</v>
      </c>
      <c r="AU61" s="95">
        <v>2.3422874866935867E-2</v>
      </c>
      <c r="AV61" s="95">
        <v>2.9281019382335707E-2</v>
      </c>
      <c r="AW61" s="95">
        <v>6.7275282972488942E-2</v>
      </c>
      <c r="AX61" s="95">
        <v>6.492584833219163E-2</v>
      </c>
      <c r="AY61" s="95">
        <v>9.0478473114278743E-3</v>
      </c>
      <c r="AZ61" s="95">
        <v>1.1542738884700482E-2</v>
      </c>
      <c r="BA61" s="95">
        <v>4.6067308687283176E-2</v>
      </c>
      <c r="BB61" s="95">
        <v>0.214069487395392</v>
      </c>
      <c r="BC61" s="95">
        <v>9.7276509218383704E-3</v>
      </c>
      <c r="BD61" s="95">
        <v>1.4679217283579921E-2</v>
      </c>
      <c r="BE61" s="95">
        <v>9.4594524234019511E-2</v>
      </c>
      <c r="BF61" s="95">
        <v>0.13470713655044803</v>
      </c>
      <c r="BG61" s="95">
        <v>5.3701747155452798E-2</v>
      </c>
      <c r="BH61" s="95">
        <v>1.5632052898138928E-2</v>
      </c>
      <c r="BI61" s="95">
        <v>1.0164553673590896E-2</v>
      </c>
      <c r="BJ61" s="95">
        <v>1.0021519937610319E-2</v>
      </c>
      <c r="BK61" s="93">
        <v>31.14</v>
      </c>
      <c r="BL61" s="93">
        <v>18.28</v>
      </c>
      <c r="BM61" s="93">
        <v>1.7</v>
      </c>
      <c r="BN61" s="93">
        <v>6.2750000000000004</v>
      </c>
      <c r="BO61" s="93">
        <v>23.56</v>
      </c>
      <c r="BP61" s="93">
        <v>325.56598240469214</v>
      </c>
      <c r="BQ61" s="93">
        <v>450.23963824289405</v>
      </c>
      <c r="BR61" s="97">
        <v>82.171250000000001</v>
      </c>
    </row>
    <row r="62" spans="1:70" x14ac:dyDescent="0.25">
      <c r="A62" s="14" t="s">
        <v>157</v>
      </c>
      <c r="B62" s="15">
        <v>204</v>
      </c>
      <c r="C62" s="15" t="s">
        <v>68</v>
      </c>
      <c r="D62" s="15" t="s">
        <v>2</v>
      </c>
      <c r="E62" s="15" t="s">
        <v>7</v>
      </c>
      <c r="F62" s="15" t="s">
        <v>2</v>
      </c>
      <c r="G62" s="15" t="s">
        <v>7</v>
      </c>
      <c r="H62" s="15" t="s">
        <v>2</v>
      </c>
      <c r="I62" s="15" t="s">
        <v>149</v>
      </c>
      <c r="J62" s="92">
        <v>43570</v>
      </c>
      <c r="K62" s="15" t="s">
        <v>69</v>
      </c>
      <c r="L62" s="92">
        <v>43627</v>
      </c>
      <c r="M62" s="15">
        <f t="shared" si="20"/>
        <v>57</v>
      </c>
      <c r="N62" s="93">
        <f t="shared" si="18"/>
        <v>8.1428571428571423</v>
      </c>
      <c r="O62" s="93">
        <f t="shared" si="19"/>
        <v>1.8791208791208791</v>
      </c>
      <c r="P62" s="15">
        <v>28.7</v>
      </c>
      <c r="Q62" s="15">
        <v>0.52329999999999999</v>
      </c>
      <c r="R62" s="94">
        <f t="shared" si="21"/>
        <v>1.8233449477351917E-2</v>
      </c>
      <c r="S62" s="95">
        <v>0.60199999999999998</v>
      </c>
      <c r="T62" s="93">
        <v>39.674273835434668</v>
      </c>
      <c r="U62" s="93"/>
      <c r="V62" s="93">
        <v>340.69</v>
      </c>
      <c r="W62" s="93">
        <v>74.88</v>
      </c>
      <c r="X62" s="93">
        <f>X15</f>
        <v>88.8</v>
      </c>
      <c r="Y62" s="93">
        <f>Y15</f>
        <v>13.18</v>
      </c>
      <c r="Z62" s="95">
        <v>68.531494902465838</v>
      </c>
      <c r="AA62" s="95">
        <v>43.513247441351197</v>
      </c>
      <c r="AB62" s="95">
        <v>1.5949752614514443</v>
      </c>
      <c r="AC62" s="95">
        <v>2.4744205275618736</v>
      </c>
      <c r="AD62" s="95">
        <v>8.6828642332251287E-3</v>
      </c>
      <c r="AE62" s="95">
        <v>0.2446679658477596</v>
      </c>
      <c r="AF62" s="95">
        <v>0.31102225606107614</v>
      </c>
      <c r="AG62" s="95">
        <v>0.19550124203969726</v>
      </c>
      <c r="AH62" s="95">
        <v>0.19589143554253644</v>
      </c>
      <c r="AI62" s="95">
        <v>2.1616413246476188E-2</v>
      </c>
      <c r="AJ62" s="95">
        <v>3.6538683092402449E-2</v>
      </c>
      <c r="AK62" s="95">
        <v>4.8607318323844559E-2</v>
      </c>
      <c r="AL62" s="95">
        <v>6.2104257312400072E-3</v>
      </c>
      <c r="AM62" s="95">
        <v>2.9383269877925389E-2</v>
      </c>
      <c r="AN62" s="95">
        <v>3.3710230971908547E-2</v>
      </c>
      <c r="AO62" s="95">
        <v>6.3146216021687504E-2</v>
      </c>
      <c r="AP62" s="96">
        <v>3.1639841146831893</v>
      </c>
      <c r="AQ62" s="95">
        <v>6.9521666296004959E-3</v>
      </c>
      <c r="AR62" s="95">
        <v>3.7583413339634976E-2</v>
      </c>
      <c r="AS62" s="95">
        <v>6.2461956985919123E-2</v>
      </c>
      <c r="AT62" s="95">
        <v>5.3669856475828366E-3</v>
      </c>
      <c r="AU62" s="95">
        <v>3.9935473387764493E-2</v>
      </c>
      <c r="AV62" s="95">
        <v>1.3916868569833428E-2</v>
      </c>
      <c r="AW62" s="95">
        <v>2.8692298760657788E-2</v>
      </c>
      <c r="AX62" s="95">
        <v>3.5143891718422131E-2</v>
      </c>
      <c r="AY62" s="95">
        <v>1.2512212446637265E-2</v>
      </c>
      <c r="AZ62" s="95">
        <v>5.7803002511171743E-3</v>
      </c>
      <c r="BA62" s="95">
        <v>2.8196464294565883E-2</v>
      </c>
      <c r="BB62" s="95">
        <v>0.13569701673608467</v>
      </c>
      <c r="BC62" s="95">
        <v>1.097321670480928E-2</v>
      </c>
      <c r="BD62" s="95">
        <v>1.00615594422661E-2</v>
      </c>
      <c r="BE62" s="95">
        <v>9.1948770366741067E-2</v>
      </c>
      <c r="BF62" s="95">
        <v>9.2641252292885695E-2</v>
      </c>
      <c r="BG62" s="95">
        <v>3.2309607210218194E-2</v>
      </c>
      <c r="BH62" s="95">
        <v>2.4265616212500618E-2</v>
      </c>
      <c r="BI62" s="95">
        <v>8.7125053391237939E-3</v>
      </c>
      <c r="BJ62" s="95">
        <v>8.3906791734382671E-3</v>
      </c>
      <c r="BK62" s="93">
        <v>29.74</v>
      </c>
      <c r="BL62" s="93">
        <v>18.649999999999999</v>
      </c>
      <c r="BM62" s="93">
        <v>3.43</v>
      </c>
      <c r="BN62" s="93">
        <v>10.220000000000001</v>
      </c>
      <c r="BO62" s="93">
        <v>24.12</v>
      </c>
      <c r="BP62" s="93">
        <v>389.29032258064512</v>
      </c>
      <c r="BQ62" s="93">
        <v>327.69441281138785</v>
      </c>
      <c r="BR62" s="97">
        <v>105.45874285714285</v>
      </c>
    </row>
    <row r="63" spans="1:70" x14ac:dyDescent="0.25">
      <c r="A63" s="14" t="s">
        <v>168</v>
      </c>
      <c r="B63" s="15">
        <v>149</v>
      </c>
      <c r="C63" s="15" t="s">
        <v>68</v>
      </c>
      <c r="D63" s="15" t="s">
        <v>3</v>
      </c>
      <c r="E63" s="15" t="s">
        <v>7</v>
      </c>
      <c r="F63" s="15" t="s">
        <v>3</v>
      </c>
      <c r="G63" s="15" t="s">
        <v>7</v>
      </c>
      <c r="H63" s="15" t="s">
        <v>2</v>
      </c>
      <c r="I63" s="15" t="s">
        <v>149</v>
      </c>
      <c r="J63" s="92">
        <v>43532</v>
      </c>
      <c r="K63" s="15" t="s">
        <v>69</v>
      </c>
      <c r="L63" s="92">
        <v>43598</v>
      </c>
      <c r="M63" s="15">
        <f t="shared" si="20"/>
        <v>66</v>
      </c>
      <c r="N63" s="93">
        <f t="shared" si="18"/>
        <v>9.4285714285714288</v>
      </c>
      <c r="O63" s="93">
        <f t="shared" si="19"/>
        <v>2.1758241758241756</v>
      </c>
      <c r="P63" s="15">
        <v>29.2</v>
      </c>
      <c r="Q63" s="15">
        <v>0.5343</v>
      </c>
      <c r="R63" s="94">
        <f t="shared" si="21"/>
        <v>1.8297945205479452E-2</v>
      </c>
      <c r="S63" s="95">
        <v>0.63050000000000006</v>
      </c>
      <c r="T63" s="93">
        <v>34.17386562998761</v>
      </c>
      <c r="U63" s="93">
        <v>14.069879999999999</v>
      </c>
      <c r="V63" s="93">
        <v>292.85666666666663</v>
      </c>
      <c r="W63" s="93">
        <v>301.34333333333331</v>
      </c>
      <c r="X63" s="93">
        <f>X25</f>
        <v>117.86</v>
      </c>
      <c r="Y63" s="93">
        <f>Y25</f>
        <v>22.574999999999999</v>
      </c>
      <c r="Z63" s="95">
        <v>51.961470763492741</v>
      </c>
      <c r="AA63" s="95">
        <v>32.559745866081592</v>
      </c>
      <c r="AB63" s="95">
        <v>1.2558459486993681</v>
      </c>
      <c r="AC63" s="95">
        <v>2.0157423796900407</v>
      </c>
      <c r="AD63" s="95">
        <v>1.3736284542863237E-2</v>
      </c>
      <c r="AE63" s="95">
        <v>0.19010290848213376</v>
      </c>
      <c r="AF63" s="95">
        <v>0.228215675961569</v>
      </c>
      <c r="AG63" s="95">
        <v>0.16517578365496138</v>
      </c>
      <c r="AH63" s="95">
        <v>0.20014235895145141</v>
      </c>
      <c r="AI63" s="95">
        <v>2.9347923612061625E-2</v>
      </c>
      <c r="AJ63" s="95">
        <v>2.6694337224286133E-2</v>
      </c>
      <c r="AK63" s="95">
        <v>4.8695194280738013E-2</v>
      </c>
      <c r="AL63" s="95">
        <v>8.7887114737292028E-3</v>
      </c>
      <c r="AM63" s="95">
        <v>1.8698393380421646E-2</v>
      </c>
      <c r="AN63" s="95">
        <v>1.4611858075183852E-2</v>
      </c>
      <c r="AO63" s="95">
        <v>4.5966799608539541E-2</v>
      </c>
      <c r="AP63" s="96">
        <v>2.1921305269639983</v>
      </c>
      <c r="AQ63" s="95">
        <v>1.6876636979983498E-2</v>
      </c>
      <c r="AR63" s="95">
        <v>4.2937786499194289E-2</v>
      </c>
      <c r="AS63" s="95">
        <v>3.6058188067496007E-2</v>
      </c>
      <c r="AT63" s="95">
        <v>1.2905290286097524E-2</v>
      </c>
      <c r="AU63" s="95">
        <v>2.2383873648172268E-2</v>
      </c>
      <c r="AV63" s="95">
        <v>2.8041999841942205E-2</v>
      </c>
      <c r="AW63" s="95">
        <v>3.6224956443052486E-2</v>
      </c>
      <c r="AX63" s="95">
        <v>7.1125841440368362E-2</v>
      </c>
      <c r="AY63" s="95">
        <v>5.0247880802310142E-3</v>
      </c>
      <c r="AZ63" s="95">
        <v>1.1377674242744995E-2</v>
      </c>
      <c r="BA63" s="95">
        <v>2.6356562301165939E-2</v>
      </c>
      <c r="BB63" s="95">
        <v>0.15503435293379539</v>
      </c>
      <c r="BC63" s="95">
        <v>1.1605996471018315E-2</v>
      </c>
      <c r="BD63" s="95">
        <v>4.1401565230848574E-3</v>
      </c>
      <c r="BE63" s="95">
        <v>0.1011254937165518</v>
      </c>
      <c r="BF63" s="95">
        <v>0.13632496761018567</v>
      </c>
      <c r="BG63" s="95">
        <v>7.1836312855077786E-2</v>
      </c>
      <c r="BH63" s="95">
        <v>2.4516850088470665E-2</v>
      </c>
      <c r="BI63" s="95">
        <v>9.2247953608227077E-3</v>
      </c>
      <c r="BJ63" s="95">
        <v>1.0453324163336207E-2</v>
      </c>
      <c r="BK63" s="93">
        <v>25.26</v>
      </c>
      <c r="BL63" s="93">
        <v>20.82</v>
      </c>
      <c r="BM63" s="93">
        <v>5.24</v>
      </c>
      <c r="BN63" s="93">
        <v>8.07</v>
      </c>
      <c r="BO63" s="93">
        <v>23.67</v>
      </c>
      <c r="BP63" s="93">
        <v>266.52861035422342</v>
      </c>
      <c r="BQ63" s="93">
        <v>377.17461883408072</v>
      </c>
      <c r="BR63" s="97">
        <v>67.316800000000001</v>
      </c>
    </row>
    <row r="64" spans="1:70" x14ac:dyDescent="0.25">
      <c r="A64" s="14" t="s">
        <v>171</v>
      </c>
      <c r="B64" s="15">
        <v>186</v>
      </c>
      <c r="C64" s="15" t="s">
        <v>68</v>
      </c>
      <c r="D64" s="15" t="s">
        <v>3</v>
      </c>
      <c r="E64" s="15" t="s">
        <v>7</v>
      </c>
      <c r="F64" s="15" t="s">
        <v>3</v>
      </c>
      <c r="G64" s="15" t="s">
        <v>7</v>
      </c>
      <c r="H64" s="15" t="s">
        <v>2</v>
      </c>
      <c r="I64" s="15" t="s">
        <v>149</v>
      </c>
      <c r="J64" s="92">
        <v>43558</v>
      </c>
      <c r="K64" s="15" t="s">
        <v>71</v>
      </c>
      <c r="L64" s="92">
        <v>43619</v>
      </c>
      <c r="M64" s="15">
        <f t="shared" si="20"/>
        <v>61</v>
      </c>
      <c r="N64" s="93">
        <f t="shared" si="18"/>
        <v>8.7142857142857135</v>
      </c>
      <c r="O64" s="93">
        <f t="shared" si="19"/>
        <v>2.0109890109890109</v>
      </c>
      <c r="P64" s="15">
        <v>24.2</v>
      </c>
      <c r="Q64" s="15">
        <v>0.38850000000000001</v>
      </c>
      <c r="R64" s="94">
        <f t="shared" si="21"/>
        <v>1.6053719008264463E-2</v>
      </c>
      <c r="S64" s="95">
        <v>0.58299999999999996</v>
      </c>
      <c r="T64" s="93">
        <v>46.47617469948699</v>
      </c>
      <c r="U64" s="93">
        <v>15.38574</v>
      </c>
      <c r="V64" s="93">
        <v>307.42</v>
      </c>
      <c r="W64" s="93">
        <v>89.740000000000009</v>
      </c>
      <c r="X64" s="93">
        <f>X28</f>
        <v>142.29000000000002</v>
      </c>
      <c r="Y64" s="93">
        <f>Y28</f>
        <v>19.164999999999999</v>
      </c>
      <c r="Z64" s="95">
        <v>56.757229173550691</v>
      </c>
      <c r="AA64" s="95">
        <v>30.039728386245468</v>
      </c>
      <c r="AB64" s="95">
        <v>1.5055563444695594</v>
      </c>
      <c r="AC64" s="95">
        <v>1.6878188142850914</v>
      </c>
      <c r="AD64" s="95">
        <v>8.6370919748116632E-3</v>
      </c>
      <c r="AE64" s="95">
        <v>0.23367991545492647</v>
      </c>
      <c r="AF64" s="95">
        <v>0.23284816161170355</v>
      </c>
      <c r="AG64" s="95">
        <v>0.11399004018554275</v>
      </c>
      <c r="AH64" s="95">
        <v>0.16024906154027224</v>
      </c>
      <c r="AI64" s="95">
        <v>1.7461653706648258E-2</v>
      </c>
      <c r="AJ64" s="95">
        <v>3.0066609686915338E-2</v>
      </c>
      <c r="AK64" s="95">
        <v>2.1752209493495926E-2</v>
      </c>
      <c r="AL64" s="95">
        <v>3.9531396070991709E-3</v>
      </c>
      <c r="AM64" s="95">
        <v>2.8320191547335748E-2</v>
      </c>
      <c r="AN64" s="95">
        <v>1.621734750046272E-2</v>
      </c>
      <c r="AO64" s="95">
        <v>4.1254854741116863E-2</v>
      </c>
      <c r="AP64" s="96">
        <v>1.6882650936846169</v>
      </c>
      <c r="AQ64" s="95">
        <v>2.8817015757364815E-2</v>
      </c>
      <c r="AR64" s="95">
        <v>2.3872173242351125E-2</v>
      </c>
      <c r="AS64" s="95">
        <v>3.0146539581841707E-2</v>
      </c>
      <c r="AT64" s="95">
        <v>1.420787822673677E-2</v>
      </c>
      <c r="AU64" s="95">
        <v>3.4732280152481615E-2</v>
      </c>
      <c r="AV64" s="95">
        <v>1.9123022042862571E-2</v>
      </c>
      <c r="AW64" s="95">
        <v>3.5608835267698653E-2</v>
      </c>
      <c r="AX64" s="95">
        <v>4.0982663605124876E-2</v>
      </c>
      <c r="AY64" s="95">
        <v>1.0000847222482906E-2</v>
      </c>
      <c r="AZ64" s="95">
        <v>2.0522038271342047E-3</v>
      </c>
      <c r="BA64" s="95">
        <v>2.4975019433047703E-2</v>
      </c>
      <c r="BB64" s="95">
        <v>0.15880124136820167</v>
      </c>
      <c r="BC64" s="95">
        <v>1.973404839439221E-2</v>
      </c>
      <c r="BD64" s="95">
        <v>1.0539527227694556E-2</v>
      </c>
      <c r="BE64" s="95">
        <v>8.7844513492443044E-2</v>
      </c>
      <c r="BF64" s="95">
        <v>0.11644669688931271</v>
      </c>
      <c r="BG64" s="95">
        <v>6.479549612825164E-2</v>
      </c>
      <c r="BH64" s="95">
        <v>2.2914574213447562E-2</v>
      </c>
      <c r="BI64" s="95">
        <v>4.0472322382697863E-3</v>
      </c>
      <c r="BJ64" s="95">
        <v>1.4258074445347766E-2</v>
      </c>
      <c r="BK64" s="93">
        <v>20.67</v>
      </c>
      <c r="BL64" s="93">
        <v>26.31</v>
      </c>
      <c r="BM64" s="93">
        <v>2.57</v>
      </c>
      <c r="BN64" s="93">
        <v>6.915</v>
      </c>
      <c r="BO64" s="93">
        <v>25.03</v>
      </c>
      <c r="BP64" s="93">
        <v>245.5348837209302</v>
      </c>
      <c r="BQ64" s="93">
        <v>384.5276923076924</v>
      </c>
      <c r="BR64" s="97">
        <v>72.328617886178861</v>
      </c>
    </row>
    <row r="65" spans="1:70" x14ac:dyDescent="0.25">
      <c r="A65" s="14" t="s">
        <v>152</v>
      </c>
      <c r="B65" s="15">
        <v>233</v>
      </c>
      <c r="C65" s="15" t="s">
        <v>75</v>
      </c>
      <c r="D65" s="15" t="s">
        <v>1</v>
      </c>
      <c r="E65" s="15" t="s">
        <v>7</v>
      </c>
      <c r="F65" s="15" t="s">
        <v>1</v>
      </c>
      <c r="G65" s="15" t="s">
        <v>7</v>
      </c>
      <c r="H65" s="15" t="s">
        <v>2</v>
      </c>
      <c r="I65" s="15" t="s">
        <v>149</v>
      </c>
      <c r="J65" s="92">
        <v>43587</v>
      </c>
      <c r="K65" s="15" t="s">
        <v>69</v>
      </c>
      <c r="L65" s="92">
        <v>43655</v>
      </c>
      <c r="M65" s="15">
        <f t="shared" si="20"/>
        <v>68</v>
      </c>
      <c r="N65" s="93">
        <f t="shared" si="18"/>
        <v>9.7142857142857135</v>
      </c>
      <c r="O65" s="93">
        <f t="shared" si="19"/>
        <v>2.2417582417582413</v>
      </c>
      <c r="P65" s="15">
        <v>21.4</v>
      </c>
      <c r="Q65" s="15">
        <v>0.31569999999999998</v>
      </c>
      <c r="R65" s="94">
        <f t="shared" si="21"/>
        <v>1.475233644859813E-2</v>
      </c>
      <c r="S65" s="95">
        <v>0.55300000000000005</v>
      </c>
      <c r="T65" s="93">
        <v>41.41991913793715</v>
      </c>
      <c r="U65" s="93">
        <v>16.118790000000001</v>
      </c>
      <c r="V65" s="93">
        <v>292.40333333333336</v>
      </c>
      <c r="W65" s="93">
        <v>70.083333333333329</v>
      </c>
      <c r="X65" s="93">
        <f>X10</f>
        <v>33.045000000000002</v>
      </c>
      <c r="Y65" s="93">
        <f>Y10</f>
        <v>15.035</v>
      </c>
      <c r="Z65" s="95">
        <v>55.627102228021187</v>
      </c>
      <c r="AA65" s="95">
        <v>32.325423099883018</v>
      </c>
      <c r="AB65" s="95">
        <v>2.9032431541873858</v>
      </c>
      <c r="AC65" s="95">
        <v>1.6483406831834828</v>
      </c>
      <c r="AD65" s="95">
        <v>1.8844515417518127E-2</v>
      </c>
      <c r="AE65" s="95">
        <v>0.17952293972568931</v>
      </c>
      <c r="AF65" s="95">
        <v>0.13195389498910207</v>
      </c>
      <c r="AG65" s="95">
        <v>7.1904066864541621E-2</v>
      </c>
      <c r="AH65" s="95">
        <v>0.14611201180709665</v>
      </c>
      <c r="AI65" s="95">
        <v>1.0348798819846509E-2</v>
      </c>
      <c r="AJ65" s="95">
        <v>3.7821741503898443E-2</v>
      </c>
      <c r="AK65" s="95">
        <v>1.6166068019493784E-2</v>
      </c>
      <c r="AL65" s="95">
        <v>5.5264876891463989E-3</v>
      </c>
      <c r="AM65" s="95">
        <v>1.9952787544172058E-2</v>
      </c>
      <c r="AN65" s="95">
        <v>2.5954419434974219E-2</v>
      </c>
      <c r="AO65" s="95">
        <v>5.5357438077572034E-2</v>
      </c>
      <c r="AP65" s="96">
        <v>4.7940444645326812</v>
      </c>
      <c r="AQ65" s="95">
        <v>1.37980724832705E-2</v>
      </c>
      <c r="AR65" s="95">
        <v>4.0957519571904896E-2</v>
      </c>
      <c r="AS65" s="95">
        <v>3.3812827552806131E-2</v>
      </c>
      <c r="AT65" s="95">
        <v>1.1375270113557748E-2</v>
      </c>
      <c r="AU65" s="95">
        <v>1.3133866584573427E-2</v>
      </c>
      <c r="AV65" s="95">
        <v>3.3421925818036158E-2</v>
      </c>
      <c r="AW65" s="95">
        <v>4.191818540181385E-2</v>
      </c>
      <c r="AX65" s="95">
        <v>3.7970390889056162E-2</v>
      </c>
      <c r="AY65" s="95">
        <v>1.3620116766816202E-2</v>
      </c>
      <c r="AZ65" s="95">
        <v>5.6039458564484121E-3</v>
      </c>
      <c r="BA65" s="95">
        <v>2.7746639875608787E-2</v>
      </c>
      <c r="BB65" s="95">
        <v>0.1376717871408098</v>
      </c>
      <c r="BC65" s="95">
        <v>4.2260443881254146E-3</v>
      </c>
      <c r="BD65" s="95">
        <v>6.8467132805128715E-3</v>
      </c>
      <c r="BE65" s="95">
        <v>4.9804747905312953E-2</v>
      </c>
      <c r="BF65" s="95">
        <v>0.11793178263907346</v>
      </c>
      <c r="BG65" s="95">
        <v>4.468978419189009E-2</v>
      </c>
      <c r="BH65" s="95">
        <v>1.9946879522414182E-2</v>
      </c>
      <c r="BI65" s="95">
        <v>8.1638045287612104E-3</v>
      </c>
      <c r="BJ65" s="95">
        <v>1.2172636179845044E-2</v>
      </c>
      <c r="BK65" s="93">
        <v>39.04</v>
      </c>
      <c r="BL65" s="93">
        <v>9.1999999999999993</v>
      </c>
      <c r="BM65" s="93">
        <v>0.8</v>
      </c>
      <c r="BN65" s="93">
        <v>9.8449999999999989</v>
      </c>
      <c r="BO65" s="93">
        <v>20.835000000000001</v>
      </c>
      <c r="BP65" s="93">
        <v>742.54347826086962</v>
      </c>
      <c r="BQ65" s="93">
        <v>510.87460750853239</v>
      </c>
      <c r="BR65" s="97">
        <v>67.635362318840578</v>
      </c>
    </row>
    <row r="66" spans="1:70" x14ac:dyDescent="0.25">
      <c r="A66" s="14" t="s">
        <v>158</v>
      </c>
      <c r="B66" s="15">
        <v>230</v>
      </c>
      <c r="C66" s="15" t="s">
        <v>75</v>
      </c>
      <c r="D66" s="15" t="s">
        <v>2</v>
      </c>
      <c r="E66" s="15" t="s">
        <v>7</v>
      </c>
      <c r="F66" s="15" t="s">
        <v>2</v>
      </c>
      <c r="G66" s="15" t="s">
        <v>7</v>
      </c>
      <c r="H66" s="15" t="s">
        <v>2</v>
      </c>
      <c r="I66" s="15" t="s">
        <v>149</v>
      </c>
      <c r="J66" s="92">
        <v>43587</v>
      </c>
      <c r="K66" s="15" t="s">
        <v>71</v>
      </c>
      <c r="L66" s="92">
        <v>43651</v>
      </c>
      <c r="M66" s="15">
        <f t="shared" si="20"/>
        <v>64</v>
      </c>
      <c r="N66" s="93">
        <f t="shared" si="18"/>
        <v>9.1428571428571423</v>
      </c>
      <c r="O66" s="93">
        <f t="shared" si="19"/>
        <v>2.1098901098901095</v>
      </c>
      <c r="P66" s="15">
        <v>21.8</v>
      </c>
      <c r="Q66" s="15">
        <v>0.27739999999999998</v>
      </c>
      <c r="R66" s="94">
        <f t="shared" si="21"/>
        <v>1.2724770642201833E-2</v>
      </c>
      <c r="S66" s="95">
        <v>0.66</v>
      </c>
      <c r="T66" s="93">
        <v>60.204862843577018</v>
      </c>
      <c r="U66" s="93">
        <v>14.893140000000001</v>
      </c>
      <c r="V66" s="93">
        <v>288.91000000000003</v>
      </c>
      <c r="W66" s="93">
        <v>98.286666666666676</v>
      </c>
      <c r="X66" s="93">
        <f>X16</f>
        <v>40.06</v>
      </c>
      <c r="Y66" s="93">
        <f>Y16</f>
        <v>19.035</v>
      </c>
      <c r="Z66" s="95">
        <v>46.59413428104876</v>
      </c>
      <c r="AA66" s="95">
        <v>29.539811428984528</v>
      </c>
      <c r="AB66" s="95">
        <v>1.4628721238485278</v>
      </c>
      <c r="AC66" s="95">
        <v>3.281531502525183</v>
      </c>
      <c r="AD66" s="95">
        <v>5.5475727757755347E-3</v>
      </c>
      <c r="AE66" s="95">
        <v>0.26719822141944133</v>
      </c>
      <c r="AF66" s="95">
        <v>0.12573930977314976</v>
      </c>
      <c r="AG66" s="95">
        <v>0.16953454037215199</v>
      </c>
      <c r="AH66" s="95">
        <v>0.14659862523619596</v>
      </c>
      <c r="AI66" s="95">
        <v>1.3745991003900228E-2</v>
      </c>
      <c r="AJ66" s="95">
        <v>3.2598900274308111E-2</v>
      </c>
      <c r="AK66" s="95">
        <v>1.9883807842772324E-2</v>
      </c>
      <c r="AL66" s="95">
        <v>6.6939571685302041E-3</v>
      </c>
      <c r="AM66" s="95">
        <v>1.6109225609101687E-2</v>
      </c>
      <c r="AN66" s="95">
        <v>1.9723714783901843E-2</v>
      </c>
      <c r="AO66" s="95">
        <v>5.2430190971777368E-2</v>
      </c>
      <c r="AP66" s="96">
        <v>2.6061205722397025</v>
      </c>
      <c r="AQ66" s="95">
        <v>1.7147097203650194E-2</v>
      </c>
      <c r="AR66" s="95">
        <v>2.348572774374914E-2</v>
      </c>
      <c r="AS66" s="95">
        <v>1.46652601476899E-2</v>
      </c>
      <c r="AT66" s="95">
        <v>8.7514100963768174E-3</v>
      </c>
      <c r="AU66" s="95">
        <v>1.54077296308688E-2</v>
      </c>
      <c r="AV66" s="95">
        <v>1.7320629228491678E-2</v>
      </c>
      <c r="AW66" s="95">
        <v>3.8667867600945774E-2</v>
      </c>
      <c r="AX66" s="95">
        <v>4.983009966795722E-2</v>
      </c>
      <c r="AY66" s="95">
        <v>1.4428604873266623E-2</v>
      </c>
      <c r="AZ66" s="95">
        <v>7.6378759884857261E-3</v>
      </c>
      <c r="BA66" s="95">
        <v>4.1441976037439959E-2</v>
      </c>
      <c r="BB66" s="95">
        <v>0.11114060790127479</v>
      </c>
      <c r="BC66" s="95">
        <v>7.8991360790501251E-3</v>
      </c>
      <c r="BD66" s="95">
        <v>1.521287419426068E-2</v>
      </c>
      <c r="BE66" s="95">
        <v>7.1015726467297396E-2</v>
      </c>
      <c r="BF66" s="95">
        <v>0.10123262007943927</v>
      </c>
      <c r="BG66" s="95">
        <v>2.7045356884639493E-2</v>
      </c>
      <c r="BH66" s="95">
        <v>1.9223419216505524E-2</v>
      </c>
      <c r="BI66" s="95">
        <v>5.5180251821345221E-3</v>
      </c>
      <c r="BJ66" s="95">
        <v>1.228868388555697E-2</v>
      </c>
      <c r="BK66" s="93">
        <v>29.18</v>
      </c>
      <c r="BL66" s="93">
        <v>18.79</v>
      </c>
      <c r="BM66" s="93">
        <v>1.75</v>
      </c>
      <c r="BN66" s="93">
        <v>12.335000000000001</v>
      </c>
      <c r="BO66" s="93">
        <v>22.130000000000003</v>
      </c>
      <c r="BP66" s="93">
        <v>598.93401015228437</v>
      </c>
      <c r="BQ66" s="93">
        <v>705.93265217391308</v>
      </c>
      <c r="BR66" s="97">
        <v>94.791620111731845</v>
      </c>
    </row>
    <row r="67" spans="1:70" x14ac:dyDescent="0.25">
      <c r="A67" s="14" t="s">
        <v>159</v>
      </c>
      <c r="B67" s="15">
        <v>222</v>
      </c>
      <c r="C67" s="15" t="s">
        <v>75</v>
      </c>
      <c r="D67" s="15" t="s">
        <v>2</v>
      </c>
      <c r="E67" s="15" t="s">
        <v>7</v>
      </c>
      <c r="F67" s="15" t="s">
        <v>2</v>
      </c>
      <c r="G67" s="15" t="s">
        <v>7</v>
      </c>
      <c r="H67" s="15" t="s">
        <v>2</v>
      </c>
      <c r="I67" s="15" t="s">
        <v>149</v>
      </c>
      <c r="J67" s="92">
        <v>43582</v>
      </c>
      <c r="K67" s="15" t="s">
        <v>69</v>
      </c>
      <c r="L67" s="92">
        <v>43651</v>
      </c>
      <c r="M67" s="15">
        <f t="shared" si="20"/>
        <v>69</v>
      </c>
      <c r="N67" s="93">
        <f t="shared" si="18"/>
        <v>9.8571428571428577</v>
      </c>
      <c r="O67" s="93">
        <f t="shared" si="19"/>
        <v>2.2747252747252751</v>
      </c>
      <c r="P67" s="15">
        <v>20.6</v>
      </c>
      <c r="Q67" s="15">
        <v>0.34989999999999999</v>
      </c>
      <c r="R67" s="94">
        <f t="shared" si="21"/>
        <v>1.6985436893203882E-2</v>
      </c>
      <c r="S67" s="95">
        <v>0.92200000000000004</v>
      </c>
      <c r="T67" s="93"/>
      <c r="U67" s="93">
        <v>15.957190000000001</v>
      </c>
      <c r="V67" s="93">
        <v>315.27</v>
      </c>
      <c r="W67" s="93">
        <v>279.92</v>
      </c>
      <c r="X67" s="93"/>
      <c r="Y67" s="93"/>
      <c r="Z67" s="95">
        <v>45.363994617829391</v>
      </c>
      <c r="AA67" s="95">
        <v>35.304762579647843</v>
      </c>
      <c r="AB67" s="95">
        <v>2.2486127409877006</v>
      </c>
      <c r="AC67" s="95">
        <v>2.6392582472300292</v>
      </c>
      <c r="AD67" s="95">
        <v>1.593788352558163E-2</v>
      </c>
      <c r="AE67" s="95">
        <v>0.27704899126572835</v>
      </c>
      <c r="AF67" s="95">
        <v>0.24840809920736073</v>
      </c>
      <c r="AG67" s="95">
        <v>0.14807055265498018</v>
      </c>
      <c r="AH67" s="95">
        <v>0.17509795601747258</v>
      </c>
      <c r="AI67" s="95">
        <v>1.7712087790706609E-2</v>
      </c>
      <c r="AJ67" s="95">
        <v>4.009536006409066E-2</v>
      </c>
      <c r="AK67" s="95">
        <v>2.214365368839278E-2</v>
      </c>
      <c r="AL67" s="95">
        <v>9.4122071753175145E-3</v>
      </c>
      <c r="AM67" s="95">
        <v>3.4394206389175806E-2</v>
      </c>
      <c r="AN67" s="95">
        <v>5.3368007464687492E-2</v>
      </c>
      <c r="AO67" s="95">
        <v>2.8437585163162023E-2</v>
      </c>
      <c r="AP67" s="96">
        <v>3.2218875845127299</v>
      </c>
      <c r="AQ67" s="95">
        <v>2.7493095644774975E-2</v>
      </c>
      <c r="AR67" s="95">
        <v>5.3292628574959457E-2</v>
      </c>
      <c r="AS67" s="95">
        <v>3.8154756705298117E-2</v>
      </c>
      <c r="AT67" s="95">
        <v>2.6497050311268706E-2</v>
      </c>
      <c r="AU67" s="95">
        <v>1.9161853852403349E-2</v>
      </c>
      <c r="AV67" s="95">
        <v>3.8748662616863397E-2</v>
      </c>
      <c r="AW67" s="95">
        <v>6.9825423257739938E-2</v>
      </c>
      <c r="AX67" s="95">
        <v>7.4762980190373737E-2</v>
      </c>
      <c r="AY67" s="95">
        <v>2.9081534664250099E-2</v>
      </c>
      <c r="AZ67" s="95">
        <v>6.4414572226985057E-3</v>
      </c>
      <c r="BA67" s="95">
        <v>3.6007405584883981E-2</v>
      </c>
      <c r="BB67" s="95">
        <v>0.21414862360838408</v>
      </c>
      <c r="BC67" s="95">
        <v>1.3709139999266028E-2</v>
      </c>
      <c r="BD67" s="95">
        <v>2.2146731274121693E-2</v>
      </c>
      <c r="BE67" s="95">
        <v>0.17261038531740658</v>
      </c>
      <c r="BF67" s="95">
        <v>0.16064972666585739</v>
      </c>
      <c r="BG67" s="95">
        <v>4.5835621311696155E-2</v>
      </c>
      <c r="BH67" s="95">
        <v>2.1454170168823773E-2</v>
      </c>
      <c r="BI67" s="95">
        <v>1.9929217750440476E-2</v>
      </c>
      <c r="BJ67" s="95">
        <v>6.9969141461694835E-3</v>
      </c>
      <c r="BK67" s="93">
        <v>35.67</v>
      </c>
      <c r="BL67" s="93">
        <v>7.3</v>
      </c>
      <c r="BM67" s="93">
        <v>0.56999999999999995</v>
      </c>
      <c r="BN67" s="93"/>
      <c r="BO67" s="93"/>
      <c r="BP67" s="93">
        <v>419.12844036697254</v>
      </c>
      <c r="BQ67" s="93">
        <v>1367.3373983739839</v>
      </c>
      <c r="BR67" s="97">
        <v>46.911511627906975</v>
      </c>
    </row>
    <row r="68" spans="1:70" x14ac:dyDescent="0.25">
      <c r="A68" s="14" t="s">
        <v>163</v>
      </c>
      <c r="B68" s="15">
        <v>175</v>
      </c>
      <c r="C68" s="15" t="s">
        <v>75</v>
      </c>
      <c r="D68" s="15" t="s">
        <v>2</v>
      </c>
      <c r="E68" s="15" t="s">
        <v>7</v>
      </c>
      <c r="F68" s="15" t="s">
        <v>2</v>
      </c>
      <c r="G68" s="15" t="s">
        <v>7</v>
      </c>
      <c r="H68" s="15" t="s">
        <v>2</v>
      </c>
      <c r="I68" s="15" t="s">
        <v>149</v>
      </c>
      <c r="J68" s="92">
        <v>43539</v>
      </c>
      <c r="K68" s="15" t="s">
        <v>69</v>
      </c>
      <c r="L68" s="92">
        <v>43605</v>
      </c>
      <c r="M68" s="15">
        <f t="shared" si="20"/>
        <v>66</v>
      </c>
      <c r="N68" s="93">
        <f t="shared" si="18"/>
        <v>9.4285714285714288</v>
      </c>
      <c r="O68" s="93">
        <f t="shared" si="19"/>
        <v>2.1758241758241756</v>
      </c>
      <c r="P68" s="15">
        <v>22.2</v>
      </c>
      <c r="Q68" s="15">
        <v>0.30459999999999998</v>
      </c>
      <c r="R68" s="94">
        <f t="shared" si="21"/>
        <v>1.372072072072072E-2</v>
      </c>
      <c r="S68" s="95">
        <v>0.60749999999999993</v>
      </c>
      <c r="T68" s="93"/>
      <c r="U68" s="93"/>
      <c r="V68" s="93"/>
      <c r="W68" s="93"/>
      <c r="X68" s="93"/>
      <c r="Y68" s="93"/>
      <c r="Z68" s="95">
        <v>58.900695269858609</v>
      </c>
      <c r="AA68" s="95">
        <v>33.423877557456954</v>
      </c>
      <c r="AB68" s="95">
        <v>1.5318312370046772</v>
      </c>
      <c r="AC68" s="95">
        <v>1.7074220409891867</v>
      </c>
      <c r="AD68" s="95">
        <v>6.5857106285755829E-3</v>
      </c>
      <c r="AE68" s="95">
        <v>0.13403492944378637</v>
      </c>
      <c r="AF68" s="95">
        <v>0.13043471809664683</v>
      </c>
      <c r="AG68" s="95">
        <v>6.8714542424299516E-2</v>
      </c>
      <c r="AH68" s="95">
        <v>0.11423839347049797</v>
      </c>
      <c r="AI68" s="95">
        <v>2.5362868607091266E-2</v>
      </c>
      <c r="AJ68" s="95">
        <v>1.9469617711908589E-2</v>
      </c>
      <c r="AK68" s="95">
        <v>1.9312867661150784E-2</v>
      </c>
      <c r="AL68" s="95">
        <v>8.8977008846141039E-3</v>
      </c>
      <c r="AM68" s="95">
        <v>2.3046539195883533E-2</v>
      </c>
      <c r="AN68" s="95">
        <v>1.2355416926450861E-2</v>
      </c>
      <c r="AO68" s="95">
        <v>3.5665502531397976E-2</v>
      </c>
      <c r="AP68" s="96">
        <v>3.1942298617368574</v>
      </c>
      <c r="AQ68" s="95">
        <v>1.6001943841607642E-2</v>
      </c>
      <c r="AR68" s="95">
        <v>1.9418008826859883E-2</v>
      </c>
      <c r="AS68" s="95">
        <v>3.7671579952173517E-2</v>
      </c>
      <c r="AT68" s="95">
        <v>1.2458091823016324E-2</v>
      </c>
      <c r="AU68" s="95">
        <v>1.6262147801117472E-2</v>
      </c>
      <c r="AV68" s="95">
        <v>8.9511215170538609E-3</v>
      </c>
      <c r="AW68" s="95">
        <v>3.0488724930768374E-2</v>
      </c>
      <c r="AX68" s="95">
        <v>4.7483869326935518E-2</v>
      </c>
      <c r="AY68" s="95">
        <v>9.9638839546450243E-3</v>
      </c>
      <c r="AZ68" s="95">
        <v>5.3198477722733893E-3</v>
      </c>
      <c r="BA68" s="95">
        <v>2.3782657861125159E-2</v>
      </c>
      <c r="BB68" s="95">
        <v>0.14275066026216016</v>
      </c>
      <c r="BC68" s="95">
        <v>8.3581053001008584E-3</v>
      </c>
      <c r="BD68" s="95">
        <v>8.1478165320272404E-3</v>
      </c>
      <c r="BE68" s="95">
        <v>5.9469984167852263E-2</v>
      </c>
      <c r="BF68" s="95">
        <v>0.1002132143449619</v>
      </c>
      <c r="BG68" s="95">
        <v>4.2765007468340437E-2</v>
      </c>
      <c r="BH68" s="95">
        <v>1.0650289046682283E-2</v>
      </c>
      <c r="BI68" s="95">
        <v>6.6222569044927376E-3</v>
      </c>
      <c r="BJ68" s="95">
        <v>2.1343554330261771E-3</v>
      </c>
      <c r="BK68" s="93">
        <v>37.549999999999997</v>
      </c>
      <c r="BL68" s="93">
        <v>11.49</v>
      </c>
      <c r="BM68" s="93">
        <v>0.95</v>
      </c>
      <c r="BN68" s="93"/>
      <c r="BO68" s="93"/>
      <c r="BP68" s="93">
        <v>591.19597989949762</v>
      </c>
      <c r="BQ68" s="93">
        <v>662.79320000000007</v>
      </c>
      <c r="BR68" s="97">
        <v>56.55139393939394</v>
      </c>
    </row>
    <row r="69" spans="1:70" x14ac:dyDescent="0.25">
      <c r="A69" s="14" t="s">
        <v>165</v>
      </c>
      <c r="B69" s="15">
        <v>147</v>
      </c>
      <c r="C69" s="15" t="s">
        <v>75</v>
      </c>
      <c r="D69" s="15" t="s">
        <v>2</v>
      </c>
      <c r="E69" s="15" t="s">
        <v>7</v>
      </c>
      <c r="F69" s="15" t="s">
        <v>2</v>
      </c>
      <c r="G69" s="15" t="s">
        <v>7</v>
      </c>
      <c r="H69" s="15" t="s">
        <v>2</v>
      </c>
      <c r="I69" s="15" t="s">
        <v>149</v>
      </c>
      <c r="J69" s="92">
        <v>43528</v>
      </c>
      <c r="K69" s="15" t="s">
        <v>69</v>
      </c>
      <c r="L69" s="92">
        <v>43598</v>
      </c>
      <c r="M69" s="15">
        <f t="shared" si="20"/>
        <v>70</v>
      </c>
      <c r="N69" s="93">
        <f t="shared" si="18"/>
        <v>10</v>
      </c>
      <c r="O69" s="93">
        <f t="shared" si="19"/>
        <v>2.3076923076923079</v>
      </c>
      <c r="P69" s="15">
        <v>20.2</v>
      </c>
      <c r="Q69" s="15">
        <v>0.2868</v>
      </c>
      <c r="R69" s="94">
        <f t="shared" si="21"/>
        <v>1.4198019801980198E-2</v>
      </c>
      <c r="S69" s="95">
        <v>0.78100000000000003</v>
      </c>
      <c r="T69" s="93">
        <v>51.651691600000007</v>
      </c>
      <c r="U69" s="93">
        <v>12.96336</v>
      </c>
      <c r="V69" s="93">
        <v>480.495</v>
      </c>
      <c r="W69" s="93">
        <v>378.43</v>
      </c>
      <c r="X69" s="93">
        <f>X22</f>
        <v>52.8</v>
      </c>
      <c r="Y69" s="93">
        <f>Y22</f>
        <v>52.3</v>
      </c>
      <c r="Z69" s="95">
        <v>78.760449118088147</v>
      </c>
      <c r="AA69" s="95">
        <v>54.655416825107892</v>
      </c>
      <c r="AB69" s="95">
        <v>4.30294770341074</v>
      </c>
      <c r="AC69" s="95">
        <v>3.514770795617038</v>
      </c>
      <c r="AD69" s="95">
        <v>1.5845480624434923E-2</v>
      </c>
      <c r="AE69" s="95">
        <v>0.50230132764417013</v>
      </c>
      <c r="AF69" s="95">
        <v>0.25149134105839571</v>
      </c>
      <c r="AG69" s="95">
        <v>0.20389663154963886</v>
      </c>
      <c r="AH69" s="95">
        <v>0.23688787545737269</v>
      </c>
      <c r="AI69" s="95">
        <v>1.6702639185428303E-2</v>
      </c>
      <c r="AJ69" s="95">
        <v>4.2623993124359202E-2</v>
      </c>
      <c r="AK69" s="95">
        <v>2.5294305374527704E-2</v>
      </c>
      <c r="AL69" s="95">
        <v>1.4316426211486492E-2</v>
      </c>
      <c r="AM69" s="95">
        <v>8.5120767552292823E-3</v>
      </c>
      <c r="AN69" s="95">
        <v>3.3311839121734098E-2</v>
      </c>
      <c r="AO69" s="95">
        <v>5.9800355000129687E-2</v>
      </c>
      <c r="AP69" s="96">
        <v>3.7307340351238327</v>
      </c>
      <c r="AQ69" s="95">
        <v>2.4052928587151134E-2</v>
      </c>
      <c r="AR69" s="95">
        <v>2.996001370513408E-2</v>
      </c>
      <c r="AS69" s="95">
        <v>4.0005533356624386E-2</v>
      </c>
      <c r="AT69" s="95">
        <v>1.2199328736502249E-2</v>
      </c>
      <c r="AU69" s="95">
        <v>2.0607464989979205E-2</v>
      </c>
      <c r="AV69" s="95">
        <v>2.5808065325117122E-2</v>
      </c>
      <c r="AW69" s="95">
        <v>4.6371445580958064E-2</v>
      </c>
      <c r="AX69" s="95">
        <v>4.7210703861479797E-2</v>
      </c>
      <c r="AY69" s="95">
        <v>1.0317936301138001E-2</v>
      </c>
      <c r="AZ69" s="95">
        <v>6.2258441457704611E-3</v>
      </c>
      <c r="BA69" s="95">
        <v>2.2707067904625327E-2</v>
      </c>
      <c r="BB69" s="95">
        <v>0.13776935214724609</v>
      </c>
      <c r="BC69" s="95">
        <v>1.2933176674560698E-2</v>
      </c>
      <c r="BD69" s="95">
        <v>1.0112595290766661E-2</v>
      </c>
      <c r="BE69" s="95">
        <v>6.0372139239798159E-2</v>
      </c>
      <c r="BF69" s="95">
        <v>7.6567137048951711E-2</v>
      </c>
      <c r="BG69" s="95">
        <v>5.7490267727933454E-2</v>
      </c>
      <c r="BH69" s="95">
        <v>1.0816806672207611E-2</v>
      </c>
      <c r="BI69" s="95">
        <v>7.7940157370911369E-3</v>
      </c>
      <c r="BJ69" s="95">
        <v>1.627961005645491E-2</v>
      </c>
      <c r="BK69" s="93">
        <v>39.81</v>
      </c>
      <c r="BL69" s="93">
        <v>13.39</v>
      </c>
      <c r="BM69" s="93">
        <v>1.8</v>
      </c>
      <c r="BN69" s="93">
        <v>19.43</v>
      </c>
      <c r="BO69" s="93">
        <v>28.03</v>
      </c>
      <c r="BP69" s="93">
        <v>449.64462809917364</v>
      </c>
      <c r="BQ69" s="93">
        <v>702.48830626450115</v>
      </c>
      <c r="BR69" s="97">
        <v>90.693829787234051</v>
      </c>
    </row>
    <row r="70" spans="1:70" x14ac:dyDescent="0.25">
      <c r="A70" s="14" t="s">
        <v>167</v>
      </c>
      <c r="B70" s="15">
        <v>155</v>
      </c>
      <c r="C70" s="15" t="s">
        <v>75</v>
      </c>
      <c r="D70" s="15" t="s">
        <v>2</v>
      </c>
      <c r="E70" s="15" t="s">
        <v>7</v>
      </c>
      <c r="F70" s="15" t="s">
        <v>2</v>
      </c>
      <c r="G70" s="15" t="s">
        <v>7</v>
      </c>
      <c r="H70" s="15" t="s">
        <v>2</v>
      </c>
      <c r="I70" s="15" t="s">
        <v>149</v>
      </c>
      <c r="J70" s="92">
        <v>43532</v>
      </c>
      <c r="K70" s="15" t="s">
        <v>71</v>
      </c>
      <c r="L70" s="92">
        <v>43598</v>
      </c>
      <c r="M70" s="15">
        <f t="shared" si="20"/>
        <v>66</v>
      </c>
      <c r="N70" s="93">
        <f t="shared" si="18"/>
        <v>9.4285714285714288</v>
      </c>
      <c r="O70" s="93">
        <f t="shared" si="19"/>
        <v>2.1758241758241756</v>
      </c>
      <c r="P70" s="15">
        <v>23.5</v>
      </c>
      <c r="Q70" s="15">
        <v>0.33839999999999998</v>
      </c>
      <c r="R70" s="94">
        <f t="shared" si="21"/>
        <v>1.44E-2</v>
      </c>
      <c r="S70" s="95">
        <v>0.28700000000000003</v>
      </c>
      <c r="T70" s="93">
        <v>81.85982039999999</v>
      </c>
      <c r="U70" s="93">
        <v>16.50376</v>
      </c>
      <c r="V70" s="93">
        <v>410.69</v>
      </c>
      <c r="W70" s="93">
        <v>105.44999999999999</v>
      </c>
      <c r="X70" s="93">
        <f>X24</f>
        <v>55.78</v>
      </c>
      <c r="Y70" s="93">
        <f>Y24</f>
        <v>19.170000000000002</v>
      </c>
      <c r="Z70" s="95">
        <v>57.876920088342253</v>
      </c>
      <c r="AA70" s="95">
        <v>39.934628290165463</v>
      </c>
      <c r="AB70" s="95">
        <v>1.7548357234100018</v>
      </c>
      <c r="AC70" s="95">
        <v>2.2183845144808774</v>
      </c>
      <c r="AD70" s="95">
        <v>1.2087220231943127E-2</v>
      </c>
      <c r="AE70" s="95">
        <v>0.19935891393659042</v>
      </c>
      <c r="AF70" s="95">
        <v>0.25581826318229867</v>
      </c>
      <c r="AG70" s="95">
        <v>0.1053226580486696</v>
      </c>
      <c r="AH70" s="95">
        <v>0.14659926517362248</v>
      </c>
      <c r="AI70" s="95">
        <v>1.7669681419358103E-2</v>
      </c>
      <c r="AJ70" s="95">
        <v>3.1423993836523674E-2</v>
      </c>
      <c r="AK70" s="95">
        <v>2.3641710629538747E-2</v>
      </c>
      <c r="AL70" s="95">
        <v>1.2769074473632173E-2</v>
      </c>
      <c r="AM70" s="95">
        <v>1.3659243574161043E-2</v>
      </c>
      <c r="AN70" s="95">
        <v>3.8367326689318491E-2</v>
      </c>
      <c r="AO70" s="95">
        <v>5.2874080629830872E-2</v>
      </c>
      <c r="AP70" s="96">
        <v>3.8928843900754404</v>
      </c>
      <c r="AQ70" s="95">
        <v>1.3998815631497651E-2</v>
      </c>
      <c r="AR70" s="95">
        <v>4.7597914667199981E-2</v>
      </c>
      <c r="AS70" s="95">
        <v>3.9695249473358278E-2</v>
      </c>
      <c r="AT70" s="95">
        <v>7.9495321065226072E-3</v>
      </c>
      <c r="AU70" s="95">
        <v>1.0449076725489701E-2</v>
      </c>
      <c r="AV70" s="95">
        <v>1.6957909384800109E-2</v>
      </c>
      <c r="AW70" s="95">
        <v>6.2143203134212406E-2</v>
      </c>
      <c r="AX70" s="95">
        <v>6.6044576593859233E-2</v>
      </c>
      <c r="AY70" s="95">
        <v>1.1058888996522867E-2</v>
      </c>
      <c r="AZ70" s="95">
        <v>8.6382981567008042E-3</v>
      </c>
      <c r="BA70" s="95">
        <v>3.6175468220491329E-2</v>
      </c>
      <c r="BB70" s="95">
        <v>0.14486399606390526</v>
      </c>
      <c r="BC70" s="95">
        <v>1.355121004693058E-2</v>
      </c>
      <c r="BD70" s="95">
        <v>9.8613523532406315E-3</v>
      </c>
      <c r="BE70" s="95">
        <v>8.4506232639482801E-2</v>
      </c>
      <c r="BF70" s="95">
        <v>0.1765651652200792</v>
      </c>
      <c r="BG70" s="95">
        <v>4.2318084777981581E-2</v>
      </c>
      <c r="BH70" s="95">
        <v>1.6912065236178327E-2</v>
      </c>
      <c r="BI70" s="95">
        <v>1.2027556317959405E-2</v>
      </c>
      <c r="BJ70" s="95">
        <v>5.4551353699240973E-3</v>
      </c>
      <c r="BK70" s="93">
        <v>56.75</v>
      </c>
      <c r="BL70" s="93">
        <v>34.07</v>
      </c>
      <c r="BM70" s="93">
        <v>2.21</v>
      </c>
      <c r="BN70" s="93">
        <v>21.99</v>
      </c>
      <c r="BO70" s="93">
        <v>26.32</v>
      </c>
      <c r="BP70" s="93">
        <v>647.1111111111112</v>
      </c>
      <c r="BQ70" s="93">
        <v>573.7785310734464</v>
      </c>
      <c r="BR70" s="97">
        <v>76.51384615384616</v>
      </c>
    </row>
    <row r="71" spans="1:70" x14ac:dyDescent="0.25">
      <c r="A71" s="14" t="s">
        <v>174</v>
      </c>
      <c r="B71" s="15">
        <v>234</v>
      </c>
      <c r="C71" s="15" t="s">
        <v>75</v>
      </c>
      <c r="D71" s="15" t="s">
        <v>3</v>
      </c>
      <c r="E71" s="15" t="s">
        <v>7</v>
      </c>
      <c r="F71" s="15" t="s">
        <v>3</v>
      </c>
      <c r="G71" s="15" t="s">
        <v>7</v>
      </c>
      <c r="H71" s="15" t="s">
        <v>2</v>
      </c>
      <c r="I71" s="15" t="s">
        <v>149</v>
      </c>
      <c r="J71" s="92">
        <v>43587</v>
      </c>
      <c r="K71" s="15" t="s">
        <v>71</v>
      </c>
      <c r="L71" s="92">
        <v>43655</v>
      </c>
      <c r="M71" s="15">
        <f t="shared" si="20"/>
        <v>68</v>
      </c>
      <c r="N71" s="93">
        <f t="shared" si="18"/>
        <v>9.7142857142857135</v>
      </c>
      <c r="O71" s="93">
        <f t="shared" si="19"/>
        <v>2.2417582417582413</v>
      </c>
      <c r="P71" s="15">
        <v>20.399999999999999</v>
      </c>
      <c r="Q71" s="15">
        <v>0.26019999999999999</v>
      </c>
      <c r="R71" s="94">
        <f t="shared" si="21"/>
        <v>1.2754901960784314E-2</v>
      </c>
      <c r="S71" s="95">
        <v>0.65850000000000009</v>
      </c>
      <c r="T71" s="93">
        <v>51.43858513731729</v>
      </c>
      <c r="U71" s="93">
        <v>15.890930000000001</v>
      </c>
      <c r="V71" s="93">
        <v>303.29000000000002</v>
      </c>
      <c r="W71" s="93">
        <v>72.150000000000006</v>
      </c>
      <c r="X71" s="93">
        <f t="shared" ref="X71:Y73" si="22">X31</f>
        <v>38.1</v>
      </c>
      <c r="Y71" s="93">
        <f t="shared" si="22"/>
        <v>15.52</v>
      </c>
      <c r="Z71" s="95">
        <v>34.583937637759092</v>
      </c>
      <c r="AA71" s="95">
        <v>32.156903015107247</v>
      </c>
      <c r="AB71" s="95">
        <v>1.5027304722729937</v>
      </c>
      <c r="AC71" s="95">
        <v>2.400234236610554</v>
      </c>
      <c r="AD71" s="95">
        <v>1.3291131948540627E-2</v>
      </c>
      <c r="AE71" s="95">
        <v>0.17199025360246589</v>
      </c>
      <c r="AF71" s="95">
        <v>9.3314917819072807E-2</v>
      </c>
      <c r="AG71" s="95">
        <v>0.13790356479991078</v>
      </c>
      <c r="AH71" s="95">
        <v>9.0817894859801879E-2</v>
      </c>
      <c r="AI71" s="95">
        <v>1.0394414830519012E-2</v>
      </c>
      <c r="AJ71" s="95">
        <v>3.0162196951555122E-2</v>
      </c>
      <c r="AK71" s="95">
        <v>1.8159129953422611E-2</v>
      </c>
      <c r="AL71" s="95">
        <v>8.661140872385507E-3</v>
      </c>
      <c r="AM71" s="95">
        <v>1.5702336166219938E-2</v>
      </c>
      <c r="AN71" s="95">
        <v>2.7615508605224742E-2</v>
      </c>
      <c r="AO71" s="95">
        <v>3.330764945263183E-2</v>
      </c>
      <c r="AP71" s="96">
        <v>1.7688640374098419</v>
      </c>
      <c r="AQ71" s="95">
        <v>2.3122671771966221E-2</v>
      </c>
      <c r="AR71" s="95">
        <v>3.3931788462514302E-2</v>
      </c>
      <c r="AS71" s="95">
        <v>1.7507602141165736E-2</v>
      </c>
      <c r="AT71" s="95">
        <v>1.9049972830250107E-2</v>
      </c>
      <c r="AU71" s="95">
        <v>6.7742259855314343E-3</v>
      </c>
      <c r="AV71" s="95">
        <v>1.7842382982910927E-2</v>
      </c>
      <c r="AW71" s="95">
        <v>3.8022742603276656E-2</v>
      </c>
      <c r="AX71" s="95">
        <v>5.5025571959433951E-2</v>
      </c>
      <c r="AY71" s="95">
        <v>1.1758652550959443E-2</v>
      </c>
      <c r="AZ71" s="95">
        <v>5.6898891644556202E-3</v>
      </c>
      <c r="BA71" s="95">
        <v>3.1208027410165071E-2</v>
      </c>
      <c r="BB71" s="95">
        <v>0.11032631140549055</v>
      </c>
      <c r="BC71" s="95">
        <v>9.1200431635321388E-3</v>
      </c>
      <c r="BD71" s="95">
        <v>5.0302475812801003E-3</v>
      </c>
      <c r="BE71" s="95">
        <v>7.1036313894744726E-2</v>
      </c>
      <c r="BF71" s="95">
        <v>8.7409874604683233E-2</v>
      </c>
      <c r="BG71" s="95">
        <v>3.285181283566796E-2</v>
      </c>
      <c r="BH71" s="95">
        <v>1.1555053125694307E-2</v>
      </c>
      <c r="BI71" s="95">
        <v>4.4233358445011995E-3</v>
      </c>
      <c r="BJ71" s="95">
        <v>8.4720332039697147E-3</v>
      </c>
      <c r="BK71" s="93">
        <v>14.78</v>
      </c>
      <c r="BL71" s="93">
        <v>11.92</v>
      </c>
      <c r="BM71" s="93">
        <v>0.93</v>
      </c>
      <c r="BN71" s="93">
        <v>8.31</v>
      </c>
      <c r="BO71" s="93">
        <v>22.45</v>
      </c>
      <c r="BP71" s="93">
        <v>337.62424242424248</v>
      </c>
      <c r="BQ71" s="93">
        <v>492.37333333333339</v>
      </c>
      <c r="BR71" s="97">
        <v>71.139364161849713</v>
      </c>
    </row>
    <row r="72" spans="1:70" x14ac:dyDescent="0.25">
      <c r="A72" s="14" t="s">
        <v>175</v>
      </c>
      <c r="B72" s="15">
        <v>196</v>
      </c>
      <c r="C72" s="15" t="s">
        <v>75</v>
      </c>
      <c r="D72" s="15" t="s">
        <v>3</v>
      </c>
      <c r="E72" s="15" t="s">
        <v>7</v>
      </c>
      <c r="F72" s="15" t="s">
        <v>3</v>
      </c>
      <c r="G72" s="15" t="s">
        <v>7</v>
      </c>
      <c r="H72" s="15" t="s">
        <v>2</v>
      </c>
      <c r="I72" s="15" t="s">
        <v>149</v>
      </c>
      <c r="J72" s="92">
        <v>43563</v>
      </c>
      <c r="K72" s="15" t="s">
        <v>69</v>
      </c>
      <c r="L72" s="92">
        <v>43627</v>
      </c>
      <c r="M72" s="15">
        <f t="shared" si="20"/>
        <v>64</v>
      </c>
      <c r="N72" s="93">
        <f t="shared" si="18"/>
        <v>9.1428571428571423</v>
      </c>
      <c r="O72" s="93">
        <f t="shared" si="19"/>
        <v>2.1098901098901095</v>
      </c>
      <c r="P72" s="15">
        <v>21.4</v>
      </c>
      <c r="Q72" s="15">
        <v>0.29809999999999998</v>
      </c>
      <c r="R72" s="94">
        <f t="shared" si="21"/>
        <v>1.3929906542056074E-2</v>
      </c>
      <c r="S72" s="95">
        <v>0.43</v>
      </c>
      <c r="T72" s="93">
        <v>53.190829201141469</v>
      </c>
      <c r="U72" s="93">
        <v>15.04064</v>
      </c>
      <c r="V72" s="93">
        <v>328.75</v>
      </c>
      <c r="W72" s="93">
        <v>86.41</v>
      </c>
      <c r="X72" s="93">
        <f t="shared" si="22"/>
        <v>60.38</v>
      </c>
      <c r="Y72" s="93">
        <f t="shared" si="22"/>
        <v>16.55</v>
      </c>
      <c r="Z72" s="95">
        <v>52.435021154808055</v>
      </c>
      <c r="AA72" s="95">
        <v>37.778178492546822</v>
      </c>
      <c r="AB72" s="95">
        <v>1.74612545838013</v>
      </c>
      <c r="AC72" s="95">
        <v>2.4689567373003247</v>
      </c>
      <c r="AD72" s="95">
        <v>6.4169941501330272E-3</v>
      </c>
      <c r="AE72" s="95">
        <v>0.19977975174326743</v>
      </c>
      <c r="AF72" s="95">
        <v>0.32091610730784886</v>
      </c>
      <c r="AG72" s="95">
        <v>0.13979263174651615</v>
      </c>
      <c r="AH72" s="95">
        <v>0.13793731329476186</v>
      </c>
      <c r="AI72" s="95">
        <v>2.074067269707883E-2</v>
      </c>
      <c r="AJ72" s="95">
        <v>4.0766880797303943E-2</v>
      </c>
      <c r="AK72" s="95">
        <v>2.1109024552219021E-2</v>
      </c>
      <c r="AL72" s="95">
        <v>6.8085129224922302E-3</v>
      </c>
      <c r="AM72" s="95">
        <v>2.8765951181126799E-2</v>
      </c>
      <c r="AN72" s="95">
        <v>3.376381656270732E-2</v>
      </c>
      <c r="AO72" s="95">
        <v>3.6539490095515617E-2</v>
      </c>
      <c r="AP72" s="96">
        <v>1.9173170293391766</v>
      </c>
      <c r="AQ72" s="95">
        <v>1.7697078037634439E-2</v>
      </c>
      <c r="AR72" s="95">
        <v>3.8967518208589867E-2</v>
      </c>
      <c r="AS72" s="95">
        <v>3.6693484881256053E-2</v>
      </c>
      <c r="AT72" s="95">
        <v>2.6785539994183725E-2</v>
      </c>
      <c r="AU72" s="95">
        <v>1.2273069462524938E-2</v>
      </c>
      <c r="AV72" s="95">
        <v>2.1871632250549444E-2</v>
      </c>
      <c r="AW72" s="95">
        <v>3.7001781740216073E-2</v>
      </c>
      <c r="AX72" s="95">
        <v>7.0574090997751873E-2</v>
      </c>
      <c r="AY72" s="95">
        <v>1.3075114881982056E-2</v>
      </c>
      <c r="AZ72" s="95">
        <v>5.8153200702762533E-3</v>
      </c>
      <c r="BA72" s="95">
        <v>2.7572192359500907E-2</v>
      </c>
      <c r="BB72" s="95">
        <v>0.21152115368617236</v>
      </c>
      <c r="BC72" s="95">
        <v>7.3038218030689718E-3</v>
      </c>
      <c r="BD72" s="95">
        <v>6.6265601020030164E-3</v>
      </c>
      <c r="BE72" s="95">
        <v>0.10726038036199793</v>
      </c>
      <c r="BF72" s="95">
        <v>0.16416149577159081</v>
      </c>
      <c r="BG72" s="95">
        <v>5.0383573318269391E-2</v>
      </c>
      <c r="BH72" s="95">
        <v>1.6992257870925197E-2</v>
      </c>
      <c r="BI72" s="95">
        <v>6.6937125932762928E-3</v>
      </c>
      <c r="BJ72" s="95">
        <v>8.2574767193956452E-3</v>
      </c>
      <c r="BK72" s="93">
        <v>11.23</v>
      </c>
      <c r="BL72" s="93">
        <v>6.85</v>
      </c>
      <c r="BM72" s="93">
        <v>0.62</v>
      </c>
      <c r="BN72" s="93">
        <v>14.58</v>
      </c>
      <c r="BO72" s="93">
        <v>23.29</v>
      </c>
      <c r="BP72" s="93">
        <v>277.15897435897438</v>
      </c>
      <c r="BQ72" s="93">
        <v>359.57269372693725</v>
      </c>
      <c r="BR72" s="97">
        <v>51.219940119760487</v>
      </c>
    </row>
    <row r="73" spans="1:70" ht="15.75" thickBot="1" x14ac:dyDescent="0.3">
      <c r="A73" s="4" t="s">
        <v>176</v>
      </c>
      <c r="B73" s="5">
        <v>137</v>
      </c>
      <c r="C73" s="5" t="s">
        <v>75</v>
      </c>
      <c r="D73" s="5" t="s">
        <v>3</v>
      </c>
      <c r="E73" s="5" t="s">
        <v>7</v>
      </c>
      <c r="F73" s="5" t="s">
        <v>3</v>
      </c>
      <c r="G73" s="5" t="s">
        <v>7</v>
      </c>
      <c r="H73" s="5" t="s">
        <v>2</v>
      </c>
      <c r="I73" s="5" t="s">
        <v>149</v>
      </c>
      <c r="J73" s="98">
        <v>43515</v>
      </c>
      <c r="K73" s="5" t="s">
        <v>69</v>
      </c>
      <c r="L73" s="98">
        <v>43584</v>
      </c>
      <c r="M73" s="5">
        <f t="shared" si="20"/>
        <v>69</v>
      </c>
      <c r="N73" s="99">
        <f t="shared" si="18"/>
        <v>9.8571428571428577</v>
      </c>
      <c r="O73" s="99">
        <f t="shared" si="19"/>
        <v>2.2747252747252751</v>
      </c>
      <c r="P73" s="5">
        <v>22.4</v>
      </c>
      <c r="Q73" s="5">
        <v>0.28670000000000001</v>
      </c>
      <c r="R73" s="100">
        <f t="shared" si="21"/>
        <v>1.2799107142857143E-2</v>
      </c>
      <c r="S73" s="101">
        <v>0.67149999999999999</v>
      </c>
      <c r="T73" s="99">
        <v>89.692287206895202</v>
      </c>
      <c r="U73" s="99">
        <v>12.52454</v>
      </c>
      <c r="V73" s="99">
        <v>255.80000000000004</v>
      </c>
      <c r="W73" s="99">
        <v>334.94</v>
      </c>
      <c r="X73" s="99">
        <f t="shared" si="22"/>
        <v>42.924999999999997</v>
      </c>
      <c r="Y73" s="99">
        <f t="shared" si="22"/>
        <v>14.744999999999999</v>
      </c>
      <c r="Z73" s="101">
        <v>52.380301338732657</v>
      </c>
      <c r="AA73" s="101">
        <v>38.907893481079469</v>
      </c>
      <c r="AB73" s="101">
        <v>2.3447492578147928</v>
      </c>
      <c r="AC73" s="101">
        <v>2.2614650570631594</v>
      </c>
      <c r="AD73" s="101">
        <v>5.467700712784255E-3</v>
      </c>
      <c r="AE73" s="101">
        <v>0.15429868279282258</v>
      </c>
      <c r="AF73" s="101">
        <v>0.23456991525158913</v>
      </c>
      <c r="AG73" s="101">
        <v>9.4943372812551829E-2</v>
      </c>
      <c r="AH73" s="101">
        <v>0.19714166005647765</v>
      </c>
      <c r="AI73" s="101">
        <v>1.7614978681727532E-2</v>
      </c>
      <c r="AJ73" s="101">
        <v>2.7076741524015586E-2</v>
      </c>
      <c r="AK73" s="101">
        <v>2.4201457171306812E-2</v>
      </c>
      <c r="AL73" s="101">
        <v>8.8010964046033504E-3</v>
      </c>
      <c r="AM73" s="101">
        <v>2.0798665701496428E-2</v>
      </c>
      <c r="AN73" s="101">
        <v>2.0525968262511709E-2</v>
      </c>
      <c r="AO73" s="101">
        <v>4.5046563866359711E-2</v>
      </c>
      <c r="AP73" s="102">
        <v>2.6793317447790286</v>
      </c>
      <c r="AQ73" s="101">
        <v>1.9927378387245957E-2</v>
      </c>
      <c r="AR73" s="101">
        <v>5.0442529703605632E-2</v>
      </c>
      <c r="AS73" s="101">
        <v>2.5851721639361322E-2</v>
      </c>
      <c r="AT73" s="101">
        <v>1.9655668042700115E-2</v>
      </c>
      <c r="AU73" s="101">
        <v>1.6100795173826836E-2</v>
      </c>
      <c r="AV73" s="101">
        <v>2.9566895610090814E-2</v>
      </c>
      <c r="AW73" s="101">
        <v>5.9026145531658483E-2</v>
      </c>
      <c r="AX73" s="101">
        <v>8.6665325294293896E-2</v>
      </c>
      <c r="AY73" s="101">
        <v>2.6881213778034721E-2</v>
      </c>
      <c r="AZ73" s="101">
        <v>8.0630445849804618E-3</v>
      </c>
      <c r="BA73" s="101">
        <v>4.6760554089031903E-2</v>
      </c>
      <c r="BB73" s="101">
        <v>0.1732554646081936</v>
      </c>
      <c r="BC73" s="101">
        <v>6.111271790791622E-3</v>
      </c>
      <c r="BD73" s="101">
        <v>1.5659851558220226E-2</v>
      </c>
      <c r="BE73" s="101">
        <v>0.11574940296587247</v>
      </c>
      <c r="BF73" s="101">
        <v>0.13624837803860299</v>
      </c>
      <c r="BG73" s="101">
        <v>4.6932561719644196E-2</v>
      </c>
      <c r="BH73" s="101">
        <v>2.6380636156449998E-2</v>
      </c>
      <c r="BI73" s="101">
        <v>1.7713640935915122E-2</v>
      </c>
      <c r="BJ73" s="101">
        <v>1.0759859171404642E-2</v>
      </c>
      <c r="BK73" s="99">
        <v>20.71</v>
      </c>
      <c r="BL73" s="99">
        <v>17.43</v>
      </c>
      <c r="BM73" s="99">
        <v>2.02</v>
      </c>
      <c r="BN73" s="99">
        <v>9.9250000000000007</v>
      </c>
      <c r="BO73" s="99">
        <v>24.484999999999999</v>
      </c>
      <c r="BP73" s="99">
        <v>413.17894736842106</v>
      </c>
      <c r="BQ73" s="99">
        <v>695.36123203285422</v>
      </c>
      <c r="BR73" s="103">
        <v>55.570055555555555</v>
      </c>
    </row>
    <row r="74" spans="1:70" x14ac:dyDescent="0.25">
      <c r="A74" s="1" t="s">
        <v>172</v>
      </c>
      <c r="B74" s="2">
        <v>195</v>
      </c>
      <c r="C74" s="2" t="s">
        <v>68</v>
      </c>
      <c r="D74" s="2" t="s">
        <v>3</v>
      </c>
      <c r="E74" s="2" t="s">
        <v>7</v>
      </c>
      <c r="F74" s="2" t="s">
        <v>3</v>
      </c>
      <c r="G74" s="2" t="s">
        <v>7</v>
      </c>
      <c r="H74" s="2" t="s">
        <v>1</v>
      </c>
      <c r="I74" s="2" t="s">
        <v>149</v>
      </c>
      <c r="J74" s="104">
        <v>43563</v>
      </c>
      <c r="K74" s="2" t="s">
        <v>71</v>
      </c>
      <c r="L74" s="104">
        <v>43627</v>
      </c>
      <c r="M74" s="2">
        <f t="shared" si="20"/>
        <v>64</v>
      </c>
      <c r="N74" s="105">
        <f t="shared" si="18"/>
        <v>9.1428571428571423</v>
      </c>
      <c r="O74" s="105">
        <f t="shared" si="19"/>
        <v>2.1098901098901095</v>
      </c>
      <c r="P74" s="2">
        <v>28.9</v>
      </c>
      <c r="Q74" s="2">
        <v>0.5333</v>
      </c>
      <c r="R74" s="106">
        <f t="shared" si="21"/>
        <v>1.8453287197231834E-2</v>
      </c>
      <c r="S74" s="107">
        <v>0.60599999999999998</v>
      </c>
      <c r="T74" s="105">
        <v>102.6742525276203</v>
      </c>
      <c r="U74" s="105">
        <v>11.10763</v>
      </c>
      <c r="V74" s="105">
        <v>312.29500000000002</v>
      </c>
      <c r="W74" s="105">
        <v>296.505</v>
      </c>
      <c r="X74" s="105">
        <f>X29</f>
        <v>76.010000000000005</v>
      </c>
      <c r="Y74" s="105">
        <f>Y29</f>
        <v>25.73</v>
      </c>
      <c r="Z74" s="107">
        <v>64.208865278922744</v>
      </c>
      <c r="AA74" s="107">
        <v>44.626918476959716</v>
      </c>
      <c r="AB74" s="107">
        <v>3.1906427976099963</v>
      </c>
      <c r="AC74" s="107">
        <v>4.1434088550914092</v>
      </c>
      <c r="AD74" s="107">
        <v>1.3837194260860431E-2</v>
      </c>
      <c r="AE74" s="107">
        <v>0.45808429086547042</v>
      </c>
      <c r="AF74" s="107">
        <v>0.330015243074263</v>
      </c>
      <c r="AG74" s="107">
        <v>0.30393535446623299</v>
      </c>
      <c r="AH74" s="107">
        <v>0.19316645608936825</v>
      </c>
      <c r="AI74" s="107">
        <v>1.5668530224664284E-2</v>
      </c>
      <c r="AJ74" s="107">
        <v>6.2140158516913284E-2</v>
      </c>
      <c r="AK74" s="107">
        <v>4.0550554753721442E-2</v>
      </c>
      <c r="AL74" s="107">
        <v>7.4755508126557631E-3</v>
      </c>
      <c r="AM74" s="107">
        <v>2.6249996896956895E-2</v>
      </c>
      <c r="AN74" s="107">
        <v>3.3400115844915562E-2</v>
      </c>
      <c r="AO74" s="107">
        <v>5.3634790160724005E-2</v>
      </c>
      <c r="AP74" s="108">
        <v>3.6339548622328786</v>
      </c>
      <c r="AQ74" s="107">
        <v>3.1624223605988537E-2</v>
      </c>
      <c r="AR74" s="107">
        <v>3.7162119800130192E-2</v>
      </c>
      <c r="AS74" s="107">
        <v>4.2191658665831279E-2</v>
      </c>
      <c r="AT74" s="107">
        <v>1.280918434522979E-2</v>
      </c>
      <c r="AU74" s="107">
        <v>9.9156737212781995E-2</v>
      </c>
      <c r="AV74" s="107">
        <v>3.1586592547690549E-2</v>
      </c>
      <c r="AW74" s="107">
        <v>6.3252130496010611E-2</v>
      </c>
      <c r="AX74" s="107">
        <v>7.8574620231238915E-2</v>
      </c>
      <c r="AY74" s="107">
        <v>1.245658643178329E-2</v>
      </c>
      <c r="AZ74" s="107">
        <v>7.8324446653821097E-3</v>
      </c>
      <c r="BA74" s="107">
        <v>6.2966292710212854E-2</v>
      </c>
      <c r="BB74" s="107">
        <v>0.22202576553696279</v>
      </c>
      <c r="BC74" s="107">
        <v>1.3326153888229704E-2</v>
      </c>
      <c r="BD74" s="107">
        <v>1.4241878975675294E-2</v>
      </c>
      <c r="BE74" s="107">
        <v>0.13382523282315353</v>
      </c>
      <c r="BF74" s="107">
        <v>0.15865069053142306</v>
      </c>
      <c r="BG74" s="107">
        <v>4.3391945972317061E-2</v>
      </c>
      <c r="BH74" s="107">
        <v>2.5586716153070874E-2</v>
      </c>
      <c r="BI74" s="107">
        <v>2.084789423675357E-2</v>
      </c>
      <c r="BJ74" s="107">
        <v>1.1575769424211509E-2</v>
      </c>
      <c r="BK74" s="105">
        <v>25.97</v>
      </c>
      <c r="BL74" s="105">
        <v>7.96</v>
      </c>
      <c r="BM74" s="105">
        <v>1.48</v>
      </c>
      <c r="BN74" s="105">
        <v>8.35</v>
      </c>
      <c r="BO74" s="105">
        <v>21.99</v>
      </c>
      <c r="BP74" s="105">
        <v>314.71661237785014</v>
      </c>
      <c r="BQ74" s="105">
        <v>760.20537246049673</v>
      </c>
      <c r="BR74" s="109">
        <v>34.966464088397785</v>
      </c>
    </row>
    <row r="75" spans="1:70" x14ac:dyDescent="0.25">
      <c r="A75" s="14" t="s">
        <v>151</v>
      </c>
      <c r="B75" s="15">
        <v>231</v>
      </c>
      <c r="C75" s="15" t="s">
        <v>75</v>
      </c>
      <c r="D75" s="15" t="s">
        <v>1</v>
      </c>
      <c r="E75" s="15" t="s">
        <v>7</v>
      </c>
      <c r="F75" s="15" t="s">
        <v>1</v>
      </c>
      <c r="G75" s="15" t="s">
        <v>7</v>
      </c>
      <c r="H75" s="15" t="s">
        <v>1</v>
      </c>
      <c r="I75" s="15" t="s">
        <v>149</v>
      </c>
      <c r="J75" s="92">
        <v>43587</v>
      </c>
      <c r="K75" s="15" t="s">
        <v>71</v>
      </c>
      <c r="L75" s="92">
        <v>43651</v>
      </c>
      <c r="M75" s="15">
        <f t="shared" si="20"/>
        <v>64</v>
      </c>
      <c r="N75" s="93">
        <f t="shared" si="18"/>
        <v>9.1428571428571423</v>
      </c>
      <c r="O75" s="93">
        <f t="shared" si="19"/>
        <v>2.1098901098901095</v>
      </c>
      <c r="P75" s="15">
        <v>19.7</v>
      </c>
      <c r="Q75" s="15">
        <v>0.27350000000000002</v>
      </c>
      <c r="R75" s="94">
        <f t="shared" si="21"/>
        <v>1.3883248730964469E-2</v>
      </c>
      <c r="S75" s="95">
        <v>0.79350000000000009</v>
      </c>
      <c r="T75" s="93">
        <v>110.04557565647124</v>
      </c>
      <c r="U75" s="93">
        <v>13.10568</v>
      </c>
      <c r="V75" s="93">
        <v>327.95</v>
      </c>
      <c r="W75" s="93">
        <v>319.81</v>
      </c>
      <c r="X75" s="93">
        <f>X9</f>
        <v>32.525000000000006</v>
      </c>
      <c r="Y75" s="93">
        <f>Y9</f>
        <v>16.055</v>
      </c>
      <c r="Z75" s="95">
        <v>51.95631559419018</v>
      </c>
      <c r="AA75" s="95">
        <v>38.908115837488211</v>
      </c>
      <c r="AB75" s="95">
        <v>2.2292655847499074</v>
      </c>
      <c r="AC75" s="95">
        <v>2.9366209037879103</v>
      </c>
      <c r="AD75" s="95">
        <v>1.8021899804648189E-2</v>
      </c>
      <c r="AE75" s="95">
        <v>0.25139519594173804</v>
      </c>
      <c r="AF75" s="95">
        <v>0.23829172808351784</v>
      </c>
      <c r="AG75" s="95">
        <v>0.18182055485985799</v>
      </c>
      <c r="AH75" s="95">
        <v>0.14468423625439017</v>
      </c>
      <c r="AI75" s="95">
        <v>1.7947912304920492E-2</v>
      </c>
      <c r="AJ75" s="95">
        <v>2.9017107320841319E-2</v>
      </c>
      <c r="AK75" s="95">
        <v>3.0144032108358212E-2</v>
      </c>
      <c r="AL75" s="95">
        <v>4.0656809676506006E-3</v>
      </c>
      <c r="AM75" s="95">
        <v>3.5822162396803428E-2</v>
      </c>
      <c r="AN75" s="95">
        <v>2.0632086227940737E-2</v>
      </c>
      <c r="AO75" s="95">
        <v>3.4969801922714455E-2</v>
      </c>
      <c r="AP75" s="96">
        <v>3.329014186417885</v>
      </c>
      <c r="AQ75" s="95">
        <v>1.5333168077980104E-2</v>
      </c>
      <c r="AR75" s="95">
        <v>3.6971164650595446E-2</v>
      </c>
      <c r="AS75" s="95">
        <v>4.0269045430958765E-2</v>
      </c>
      <c r="AT75" s="95">
        <v>1.7053370971645006E-2</v>
      </c>
      <c r="AU75" s="95">
        <v>1.630366658633713E-2</v>
      </c>
      <c r="AV75" s="95">
        <v>1.3466786139421661E-2</v>
      </c>
      <c r="AW75" s="95">
        <v>4.1805651834783408E-2</v>
      </c>
      <c r="AX75" s="95">
        <v>4.9786015574235364E-2</v>
      </c>
      <c r="AY75" s="95">
        <v>6.8825442310207511E-3</v>
      </c>
      <c r="AZ75" s="95">
        <v>1.118798546593802E-2</v>
      </c>
      <c r="BA75" s="95">
        <v>4.0043742314631821E-2</v>
      </c>
      <c r="BB75" s="95">
        <v>0.13684720216977864</v>
      </c>
      <c r="BC75" s="95">
        <v>8.2558116447751899E-3</v>
      </c>
      <c r="BD75" s="95">
        <v>1.0974839170131596E-2</v>
      </c>
      <c r="BE75" s="95">
        <v>5.1041392611608061E-2</v>
      </c>
      <c r="BF75" s="95">
        <v>8.0728041372431794E-2</v>
      </c>
      <c r="BG75" s="95">
        <v>2.459072253260413E-2</v>
      </c>
      <c r="BH75" s="95">
        <v>1.6993860279199434E-2</v>
      </c>
      <c r="BI75" s="95">
        <v>9.8579817735994675E-3</v>
      </c>
      <c r="BJ75" s="95">
        <v>2.4738035469374052E-3</v>
      </c>
      <c r="BK75" s="93">
        <v>21.67</v>
      </c>
      <c r="BL75" s="93">
        <v>12.42</v>
      </c>
      <c r="BM75" s="93">
        <v>1.05</v>
      </c>
      <c r="BN75" s="93">
        <v>8.5949999999999989</v>
      </c>
      <c r="BO75" s="93">
        <v>20.324999999999999</v>
      </c>
      <c r="BP75" s="93">
        <v>594.29268292682923</v>
      </c>
      <c r="BQ75" s="93">
        <v>746.37637209302341</v>
      </c>
      <c r="BR75" s="97">
        <v>82.40853801169591</v>
      </c>
    </row>
    <row r="76" spans="1:70" x14ac:dyDescent="0.25">
      <c r="A76" s="14" t="s">
        <v>162</v>
      </c>
      <c r="B76" s="15">
        <v>173</v>
      </c>
      <c r="C76" s="15" t="s">
        <v>75</v>
      </c>
      <c r="D76" s="15" t="s">
        <v>2</v>
      </c>
      <c r="E76" s="15" t="s">
        <v>7</v>
      </c>
      <c r="F76" s="15" t="s">
        <v>2</v>
      </c>
      <c r="G76" s="15" t="s">
        <v>7</v>
      </c>
      <c r="H76" s="15" t="s">
        <v>1</v>
      </c>
      <c r="I76" s="15" t="s">
        <v>149</v>
      </c>
      <c r="J76" s="92">
        <v>43539</v>
      </c>
      <c r="K76" s="15" t="s">
        <v>69</v>
      </c>
      <c r="L76" s="92">
        <v>43605</v>
      </c>
      <c r="M76" s="15">
        <f t="shared" si="20"/>
        <v>66</v>
      </c>
      <c r="N76" s="93">
        <f t="shared" si="18"/>
        <v>9.4285714285714288</v>
      </c>
      <c r="O76" s="93">
        <f t="shared" si="19"/>
        <v>2.1758241758241756</v>
      </c>
      <c r="P76" s="15">
        <v>24.3</v>
      </c>
      <c r="Q76" s="15">
        <v>0.312</v>
      </c>
      <c r="R76" s="94">
        <f t="shared" si="21"/>
        <v>1.2839506172839505E-2</v>
      </c>
      <c r="S76" s="95">
        <v>0.39</v>
      </c>
      <c r="T76" s="93">
        <v>233.38519780511939</v>
      </c>
      <c r="U76" s="93">
        <v>14.752000000000001</v>
      </c>
      <c r="V76" s="93">
        <v>302.38</v>
      </c>
      <c r="W76" s="93">
        <v>110.52500000000001</v>
      </c>
      <c r="X76" s="93">
        <f>X19</f>
        <v>37.69</v>
      </c>
      <c r="Y76" s="93">
        <f>Y19</f>
        <v>13.35</v>
      </c>
      <c r="Z76" s="95">
        <v>53.944773566866154</v>
      </c>
      <c r="AA76" s="95">
        <v>37.515850446357113</v>
      </c>
      <c r="AB76" s="95">
        <v>1.7142109903436842</v>
      </c>
      <c r="AC76" s="95">
        <v>2.9529638957321032</v>
      </c>
      <c r="AD76" s="95">
        <v>2.4244868097222438E-2</v>
      </c>
      <c r="AE76" s="95">
        <v>0.26697247227028748</v>
      </c>
      <c r="AF76" s="95">
        <v>0.11989775543324367</v>
      </c>
      <c r="AG76" s="95">
        <v>0.11061639834110014</v>
      </c>
      <c r="AH76" s="95">
        <v>0.14013279547938526</v>
      </c>
      <c r="AI76" s="95">
        <v>1.3325718954232423E-2</v>
      </c>
      <c r="AJ76" s="95">
        <v>2.3266153629364416E-2</v>
      </c>
      <c r="AK76" s="95">
        <v>1.6689383033935488E-2</v>
      </c>
      <c r="AL76" s="95">
        <v>5.0708830721929235E-3</v>
      </c>
      <c r="AM76" s="95">
        <v>2.512061365599624E-2</v>
      </c>
      <c r="AN76" s="95">
        <v>6.9777550600117729E-3</v>
      </c>
      <c r="AO76" s="95">
        <v>5.6639493960096481E-2</v>
      </c>
      <c r="AP76" s="96">
        <v>4.7165486854804337</v>
      </c>
      <c r="AQ76" s="95">
        <v>9.4963236864428618E-3</v>
      </c>
      <c r="AR76" s="95">
        <v>1.8007744084765055E-2</v>
      </c>
      <c r="AS76" s="95">
        <v>2.6458817581768917E-2</v>
      </c>
      <c r="AT76" s="95">
        <v>1.3916179732416231E-2</v>
      </c>
      <c r="AU76" s="95">
        <v>1.3276840570398834E-2</v>
      </c>
      <c r="AV76" s="95">
        <v>9.0722121498411478E-3</v>
      </c>
      <c r="AW76" s="95">
        <v>1.7888087050853724E-2</v>
      </c>
      <c r="AX76" s="95">
        <v>2.5450615340666085E-2</v>
      </c>
      <c r="AY76" s="95">
        <v>1.8186414228290894E-3</v>
      </c>
      <c r="AZ76" s="95">
        <v>6.8049338049827072E-3</v>
      </c>
      <c r="BA76" s="95">
        <v>7.1639498376011232E-3</v>
      </c>
      <c r="BB76" s="95">
        <v>0.10008262058704898</v>
      </c>
      <c r="BC76" s="95">
        <v>6.7788007427834569E-3</v>
      </c>
      <c r="BD76" s="95">
        <v>7.5839267882119189E-3</v>
      </c>
      <c r="BE76" s="95">
        <v>3.5123148755551253E-2</v>
      </c>
      <c r="BF76" s="95">
        <v>5.9879543927445725E-2</v>
      </c>
      <c r="BG76" s="95">
        <v>3.1079052050334621E-2</v>
      </c>
      <c r="BH76" s="95">
        <v>2.1407252522376501E-2</v>
      </c>
      <c r="BI76" s="95">
        <v>3.1159701702783466E-3</v>
      </c>
      <c r="BJ76" s="95">
        <v>1.1003317559380282E-2</v>
      </c>
      <c r="BK76" s="93">
        <v>35.979999999999997</v>
      </c>
      <c r="BL76" s="93">
        <v>10</v>
      </c>
      <c r="BM76" s="93">
        <v>1.1100000000000001</v>
      </c>
      <c r="BN76" s="93">
        <v>9.77</v>
      </c>
      <c r="BO76" s="93">
        <v>26.7</v>
      </c>
      <c r="BP76" s="93">
        <v>491.49206349206355</v>
      </c>
      <c r="BQ76" s="93">
        <v>784.56074534161496</v>
      </c>
      <c r="BR76" s="97">
        <v>60.045804597701157</v>
      </c>
    </row>
    <row r="77" spans="1:70" x14ac:dyDescent="0.25">
      <c r="A77" s="14" t="s">
        <v>164</v>
      </c>
      <c r="B77" s="15">
        <v>146</v>
      </c>
      <c r="C77" s="15" t="s">
        <v>75</v>
      </c>
      <c r="D77" s="15" t="s">
        <v>2</v>
      </c>
      <c r="E77" s="15" t="s">
        <v>7</v>
      </c>
      <c r="F77" s="15" t="s">
        <v>2</v>
      </c>
      <c r="G77" s="15" t="s">
        <v>7</v>
      </c>
      <c r="H77" s="15" t="s">
        <v>1</v>
      </c>
      <c r="I77" s="15" t="s">
        <v>149</v>
      </c>
      <c r="J77" s="92">
        <v>43528</v>
      </c>
      <c r="K77" s="15" t="s">
        <v>69</v>
      </c>
      <c r="L77" s="92">
        <v>43598</v>
      </c>
      <c r="M77" s="15">
        <f t="shared" si="20"/>
        <v>70</v>
      </c>
      <c r="N77" s="93">
        <f t="shared" si="18"/>
        <v>10</v>
      </c>
      <c r="O77" s="93">
        <f t="shared" si="19"/>
        <v>2.3076923076923079</v>
      </c>
      <c r="P77" s="15">
        <v>21.8</v>
      </c>
      <c r="Q77" s="15">
        <v>0.28589999999999999</v>
      </c>
      <c r="R77" s="94">
        <f t="shared" si="21"/>
        <v>1.3114678899082568E-2</v>
      </c>
      <c r="S77" s="95">
        <v>0.53300000000000003</v>
      </c>
      <c r="T77" s="93">
        <v>145.63076291306402</v>
      </c>
      <c r="U77" s="93">
        <v>15.334720000000001</v>
      </c>
      <c r="V77" s="93">
        <v>407.92333333333335</v>
      </c>
      <c r="W77" s="93">
        <v>477.94333333333333</v>
      </c>
      <c r="X77" s="93">
        <f>X21</f>
        <v>40.75</v>
      </c>
      <c r="Y77" s="93">
        <f>Y21</f>
        <v>25.23</v>
      </c>
      <c r="Z77" s="95">
        <v>69.252634366815016</v>
      </c>
      <c r="AA77" s="95">
        <v>51.028091371248713</v>
      </c>
      <c r="AB77" s="95">
        <v>4.6887624220476116</v>
      </c>
      <c r="AC77" s="95">
        <v>3.6284579566847075</v>
      </c>
      <c r="AD77" s="95">
        <v>3.2383932587988835E-2</v>
      </c>
      <c r="AE77" s="95">
        <v>0.42953563240426068</v>
      </c>
      <c r="AF77" s="95">
        <v>0.41775496711814714</v>
      </c>
      <c r="AG77" s="95">
        <v>0.22432789738672973</v>
      </c>
      <c r="AH77" s="95">
        <v>0.20942205193770441</v>
      </c>
      <c r="AI77" s="95">
        <v>1.7493211322575215E-2</v>
      </c>
      <c r="AJ77" s="95">
        <v>4.2040268985652336E-2</v>
      </c>
      <c r="AK77" s="95">
        <v>3.8200498395448125E-2</v>
      </c>
      <c r="AL77" s="95">
        <v>6.1294859268643505E-3</v>
      </c>
      <c r="AM77" s="95">
        <v>2.7621215681779991E-2</v>
      </c>
      <c r="AN77" s="95">
        <v>3.9747757930636909E-2</v>
      </c>
      <c r="AO77" s="95">
        <v>6.5547854466939406E-2</v>
      </c>
      <c r="AP77" s="96">
        <v>2.9352112660807066</v>
      </c>
      <c r="AQ77" s="95">
        <v>3.3170249505150032E-2</v>
      </c>
      <c r="AR77" s="95">
        <v>5.5967663512356741E-2</v>
      </c>
      <c r="AS77" s="95">
        <v>6.7846360705830111E-2</v>
      </c>
      <c r="AT77" s="95">
        <v>2.7957338084720451E-2</v>
      </c>
      <c r="AU77" s="95">
        <v>2.0382015568438945E-2</v>
      </c>
      <c r="AV77" s="95">
        <v>2.6286738397683009E-2</v>
      </c>
      <c r="AW77" s="95">
        <v>9.8936516944467173E-2</v>
      </c>
      <c r="AX77" s="95">
        <v>9.0500896185869123E-2</v>
      </c>
      <c r="AY77" s="95">
        <v>2.3889159948366889E-2</v>
      </c>
      <c r="AZ77" s="95">
        <v>1.4689591314498545E-2</v>
      </c>
      <c r="BA77" s="95">
        <v>7.1093541583738207E-2</v>
      </c>
      <c r="BB77" s="95">
        <v>0.31983984988307096</v>
      </c>
      <c r="BC77" s="95">
        <v>9.8210998319266489E-3</v>
      </c>
      <c r="BD77" s="95">
        <v>1.8083003551322328E-2</v>
      </c>
      <c r="BE77" s="95">
        <v>0.13889889983797954</v>
      </c>
      <c r="BF77" s="95">
        <v>0.25389103451195694</v>
      </c>
      <c r="BG77" s="95">
        <v>8.4302333478858571E-2</v>
      </c>
      <c r="BH77" s="95">
        <v>1.8306525388901394E-2</v>
      </c>
      <c r="BI77" s="95">
        <v>1.564291137311314E-2</v>
      </c>
      <c r="BJ77" s="95">
        <v>8.7185697416139116E-3</v>
      </c>
      <c r="BK77" s="93">
        <v>46.59</v>
      </c>
      <c r="BL77" s="93">
        <v>12.04</v>
      </c>
      <c r="BM77" s="93">
        <v>0.98</v>
      </c>
      <c r="BN77" s="93">
        <v>14.065</v>
      </c>
      <c r="BO77" s="93">
        <v>25.740000000000002</v>
      </c>
      <c r="BP77" s="93">
        <v>447.21126760563379</v>
      </c>
      <c r="BQ77" s="93">
        <v>484.98550308008208</v>
      </c>
      <c r="BR77" s="97">
        <v>80.221005917159772</v>
      </c>
    </row>
    <row r="78" spans="1:70" x14ac:dyDescent="0.25">
      <c r="A78" s="14" t="s">
        <v>166</v>
      </c>
      <c r="B78" s="15">
        <v>154</v>
      </c>
      <c r="C78" s="15" t="s">
        <v>75</v>
      </c>
      <c r="D78" s="15" t="s">
        <v>2</v>
      </c>
      <c r="E78" s="15" t="s">
        <v>7</v>
      </c>
      <c r="F78" s="15" t="s">
        <v>2</v>
      </c>
      <c r="G78" s="15" t="s">
        <v>7</v>
      </c>
      <c r="H78" s="15" t="s">
        <v>1</v>
      </c>
      <c r="I78" s="15" t="s">
        <v>149</v>
      </c>
      <c r="J78" s="92">
        <v>43532</v>
      </c>
      <c r="K78" s="15" t="s">
        <v>69</v>
      </c>
      <c r="L78" s="92">
        <v>43598</v>
      </c>
      <c r="M78" s="15">
        <f t="shared" si="20"/>
        <v>66</v>
      </c>
      <c r="N78" s="93">
        <f t="shared" si="18"/>
        <v>9.4285714285714288</v>
      </c>
      <c r="O78" s="93">
        <f t="shared" si="19"/>
        <v>2.1758241758241756</v>
      </c>
      <c r="P78" s="15">
        <v>23.2</v>
      </c>
      <c r="Q78" s="15">
        <v>0.3785</v>
      </c>
      <c r="R78" s="94">
        <f t="shared" si="21"/>
        <v>1.6314655172413792E-2</v>
      </c>
      <c r="S78" s="95">
        <v>0.36799999999999999</v>
      </c>
      <c r="T78" s="93">
        <v>259.15125</v>
      </c>
      <c r="U78" s="93">
        <v>16.768429999999999</v>
      </c>
      <c r="V78" s="93">
        <v>432.07</v>
      </c>
      <c r="W78" s="93">
        <v>499.91</v>
      </c>
      <c r="X78" s="93">
        <f>X23</f>
        <v>49.71</v>
      </c>
      <c r="Y78" s="93">
        <f>Y23</f>
        <v>20.69</v>
      </c>
      <c r="Z78" s="95">
        <v>56.546874481334541</v>
      </c>
      <c r="AA78" s="95">
        <v>34.320341479028109</v>
      </c>
      <c r="AB78" s="95">
        <v>1.9889726453666834</v>
      </c>
      <c r="AC78" s="95">
        <v>1.7300098465414417</v>
      </c>
      <c r="AD78" s="95">
        <v>2.2177419797695306E-2</v>
      </c>
      <c r="AE78" s="95">
        <v>0.19816935320377946</v>
      </c>
      <c r="AF78" s="95">
        <v>0.15582251952746762</v>
      </c>
      <c r="AG78" s="95">
        <v>0.10759140732709542</v>
      </c>
      <c r="AH78" s="95">
        <v>0.18020378848679189</v>
      </c>
      <c r="AI78" s="95">
        <v>2.4652429718487402E-2</v>
      </c>
      <c r="AJ78" s="95">
        <v>3.0354859108253047E-2</v>
      </c>
      <c r="AK78" s="95">
        <v>2.4052772284116786E-2</v>
      </c>
      <c r="AL78" s="95">
        <v>1.2649191308077637E-2</v>
      </c>
      <c r="AM78" s="95">
        <v>1.7252567190766278E-2</v>
      </c>
      <c r="AN78" s="95">
        <v>2.6147190252051675E-2</v>
      </c>
      <c r="AO78" s="95">
        <v>4.3168264196025645E-2</v>
      </c>
      <c r="AP78" s="96">
        <v>2.7516681835190888</v>
      </c>
      <c r="AQ78" s="95">
        <v>3.042298660616178E-2</v>
      </c>
      <c r="AR78" s="95">
        <v>3.4112319926896E-2</v>
      </c>
      <c r="AS78" s="95">
        <v>3.9215757441309583E-2</v>
      </c>
      <c r="AT78" s="95">
        <v>2.7978185309551862E-2</v>
      </c>
      <c r="AU78" s="95">
        <v>1.7367578150834468E-2</v>
      </c>
      <c r="AV78" s="95">
        <v>3.1004034161991465E-2</v>
      </c>
      <c r="AW78" s="95">
        <v>4.8108271120002405E-2</v>
      </c>
      <c r="AX78" s="95">
        <v>7.568984197816131E-2</v>
      </c>
      <c r="AY78" s="95">
        <v>1.0753003667648817E-2</v>
      </c>
      <c r="AZ78" s="95">
        <v>1.6779952011207227E-2</v>
      </c>
      <c r="BA78" s="95">
        <v>3.2997643595822558E-2</v>
      </c>
      <c r="BB78" s="95">
        <v>0.19080272343598331</v>
      </c>
      <c r="BC78" s="95">
        <v>9.9325040549732464E-3</v>
      </c>
      <c r="BD78" s="95">
        <v>7.5225685465632637E-3</v>
      </c>
      <c r="BE78" s="95">
        <v>9.877692553271665E-2</v>
      </c>
      <c r="BF78" s="95">
        <v>0.1879682116018031</v>
      </c>
      <c r="BG78" s="95">
        <v>4.0683855019272026E-2</v>
      </c>
      <c r="BH78" s="95">
        <v>1.6837313946658182E-2</v>
      </c>
      <c r="BI78" s="95">
        <v>9.552133831619819E-3</v>
      </c>
      <c r="BJ78" s="95">
        <v>8.1543774977280853E-3</v>
      </c>
      <c r="BK78" s="93">
        <v>43.71</v>
      </c>
      <c r="BL78" s="93">
        <v>9.8800000000000008</v>
      </c>
      <c r="BM78" s="93">
        <v>0.54</v>
      </c>
      <c r="BN78" s="93">
        <v>17.11</v>
      </c>
      <c r="BO78" s="93">
        <v>22.9</v>
      </c>
      <c r="BP78" s="93">
        <v>493.5901639344263</v>
      </c>
      <c r="BQ78" s="93">
        <v>1606.6036712328769</v>
      </c>
      <c r="BR78" s="97">
        <v>89.382831325301197</v>
      </c>
    </row>
    <row r="79" spans="1:70" ht="15.75" thickBot="1" x14ac:dyDescent="0.3">
      <c r="A79" s="4" t="s">
        <v>173</v>
      </c>
      <c r="B79" s="5">
        <v>241</v>
      </c>
      <c r="C79" s="5" t="s">
        <v>75</v>
      </c>
      <c r="D79" s="5" t="s">
        <v>3</v>
      </c>
      <c r="E79" s="5" t="s">
        <v>7</v>
      </c>
      <c r="F79" s="5" t="s">
        <v>3</v>
      </c>
      <c r="G79" s="5" t="s">
        <v>7</v>
      </c>
      <c r="H79" s="5" t="s">
        <v>1</v>
      </c>
      <c r="I79" s="5" t="s">
        <v>149</v>
      </c>
      <c r="J79" s="98">
        <v>43592</v>
      </c>
      <c r="K79" s="5" t="s">
        <v>69</v>
      </c>
      <c r="L79" s="98">
        <v>43655</v>
      </c>
      <c r="M79" s="5">
        <f t="shared" si="20"/>
        <v>63</v>
      </c>
      <c r="N79" s="99">
        <f t="shared" si="18"/>
        <v>9</v>
      </c>
      <c r="O79" s="99">
        <f t="shared" si="19"/>
        <v>2.0769230769230766</v>
      </c>
      <c r="P79" s="5">
        <v>26.3</v>
      </c>
      <c r="Q79" s="5">
        <v>0.35610000000000003</v>
      </c>
      <c r="R79" s="100">
        <f t="shared" si="21"/>
        <v>1.3539923954372625E-2</v>
      </c>
      <c r="S79" s="101">
        <v>0.57999999999999996</v>
      </c>
      <c r="T79" s="99">
        <v>167.63670947338102</v>
      </c>
      <c r="U79" s="99">
        <v>13.84177</v>
      </c>
      <c r="V79" s="99">
        <v>216.04500000000002</v>
      </c>
      <c r="W79" s="99">
        <v>83.61</v>
      </c>
      <c r="X79" s="99">
        <f>X30</f>
        <v>41.42</v>
      </c>
      <c r="Y79" s="99">
        <f>Y30</f>
        <v>16.77</v>
      </c>
      <c r="Z79" s="101">
        <v>58.991299868759462</v>
      </c>
      <c r="AA79" s="101">
        <v>32.422799022754461</v>
      </c>
      <c r="AB79" s="101">
        <v>2.0972387309767857</v>
      </c>
      <c r="AC79" s="101">
        <v>2.0445231245398983</v>
      </c>
      <c r="AD79" s="101">
        <v>1.0359883871602709E-2</v>
      </c>
      <c r="AE79" s="101">
        <v>0.14952812958672418</v>
      </c>
      <c r="AF79" s="101">
        <v>0.12287499121917701</v>
      </c>
      <c r="AG79" s="101">
        <v>8.9616139078660936E-2</v>
      </c>
      <c r="AH79" s="101">
        <v>0.15859637876843302</v>
      </c>
      <c r="AI79" s="101">
        <v>1.3861152664219287E-2</v>
      </c>
      <c r="AJ79" s="101">
        <v>1.6678381763059028E-2</v>
      </c>
      <c r="AK79" s="101">
        <v>1.1684578557400717E-2</v>
      </c>
      <c r="AL79" s="101">
        <v>1.2048630575968501E-2</v>
      </c>
      <c r="AM79" s="101">
        <v>2.4009444840784374E-2</v>
      </c>
      <c r="AN79" s="101">
        <v>8.1657058170262562E-3</v>
      </c>
      <c r="AO79" s="101">
        <v>2.3261476696757027E-2</v>
      </c>
      <c r="AP79" s="102">
        <v>2.0757438204791296</v>
      </c>
      <c r="AQ79" s="101">
        <v>1.2593979761107781E-2</v>
      </c>
      <c r="AR79" s="101">
        <v>1.5836652502956204E-2</v>
      </c>
      <c r="AS79" s="101">
        <v>2.05432149298297E-2</v>
      </c>
      <c r="AT79" s="101">
        <v>8.6406369189138011E-3</v>
      </c>
      <c r="AU79" s="101">
        <v>1.5673863199711077E-2</v>
      </c>
      <c r="AV79" s="101">
        <v>1.1699552550861034E-2</v>
      </c>
      <c r="AW79" s="101">
        <v>1.8937564731571044E-2</v>
      </c>
      <c r="AX79" s="101">
        <v>3.5032193546739136E-2</v>
      </c>
      <c r="AY79" s="101">
        <v>6.3846342957714717E-3</v>
      </c>
      <c r="AZ79" s="101">
        <v>6.0965304582416792E-3</v>
      </c>
      <c r="BA79" s="101">
        <v>1.54970580721146E-2</v>
      </c>
      <c r="BB79" s="101">
        <v>9.6582633966737108E-2</v>
      </c>
      <c r="BC79" s="101">
        <v>9.1583109302352701E-3</v>
      </c>
      <c r="BD79" s="101">
        <v>6.2615810069719087E-3</v>
      </c>
      <c r="BE79" s="101">
        <v>4.1427603354300742E-2</v>
      </c>
      <c r="BF79" s="101">
        <v>4.2198196660265426E-2</v>
      </c>
      <c r="BG79" s="101">
        <v>2.3567433815472692E-2</v>
      </c>
      <c r="BH79" s="101">
        <v>1.2107269376189517E-2</v>
      </c>
      <c r="BI79" s="101">
        <v>1.915164427888827E-3</v>
      </c>
      <c r="BJ79" s="101">
        <v>2.4850669457929476E-3</v>
      </c>
      <c r="BK79" s="99">
        <v>27.22</v>
      </c>
      <c r="BL79" s="99">
        <v>10.210000000000001</v>
      </c>
      <c r="BM79" s="99">
        <v>0.66</v>
      </c>
      <c r="BN79" s="99">
        <v>9.7100000000000009</v>
      </c>
      <c r="BO79" s="99">
        <v>20.55</v>
      </c>
      <c r="BP79" s="99">
        <v>410.02564102564105</v>
      </c>
      <c r="BQ79" s="99">
        <v>368.42451108213817</v>
      </c>
      <c r="BR79" s="103">
        <v>77.672151162790712</v>
      </c>
    </row>
    <row r="80" spans="1:70" ht="15.75" thickBot="1" x14ac:dyDescent="0.3"/>
    <row r="81" spans="11:70" ht="15.75" thickBot="1" x14ac:dyDescent="0.3">
      <c r="K81" s="70" t="s">
        <v>8</v>
      </c>
      <c r="L81" s="39"/>
      <c r="M81" s="39"/>
      <c r="N81" s="93"/>
      <c r="O81" s="93"/>
      <c r="P81" s="15"/>
      <c r="Q81" s="15"/>
      <c r="R81" s="94"/>
      <c r="S81" s="95"/>
      <c r="T81" s="93"/>
      <c r="U81" s="93"/>
      <c r="V81" s="93"/>
      <c r="W81" s="93"/>
      <c r="X81" s="93"/>
      <c r="Y81" s="93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6"/>
      <c r="AQ81" s="95"/>
      <c r="AR81" s="95"/>
      <c r="AS81" s="95"/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5"/>
      <c r="BH81" s="95"/>
      <c r="BI81" s="95"/>
      <c r="BJ81" s="95"/>
      <c r="BK81" s="93"/>
      <c r="BL81" s="93"/>
      <c r="BM81" s="93"/>
      <c r="BN81" s="93"/>
      <c r="BO81" s="93"/>
      <c r="BP81" s="93"/>
      <c r="BQ81" s="93"/>
      <c r="BR81" s="93"/>
    </row>
    <row r="82" spans="11:70" x14ac:dyDescent="0.25">
      <c r="K82" s="40" t="s">
        <v>3</v>
      </c>
      <c r="L82" s="41" t="s">
        <v>132</v>
      </c>
      <c r="M82" s="68">
        <f>AVERAGE(M53:M58)</f>
        <v>68.5</v>
      </c>
      <c r="N82" s="50">
        <f t="shared" ref="N82:BR82" si="23">AVERAGE(N53:N58)</f>
        <v>9.7857142857142865</v>
      </c>
      <c r="O82" s="50">
        <f t="shared" si="23"/>
        <v>2.2582417582417587</v>
      </c>
      <c r="P82" s="50">
        <f t="shared" si="23"/>
        <v>26.383333333333329</v>
      </c>
      <c r="Q82" s="67">
        <f t="shared" si="23"/>
        <v>0.40543333333333337</v>
      </c>
      <c r="R82" s="51">
        <f t="shared" si="23"/>
        <v>1.5386192108800238E-2</v>
      </c>
      <c r="S82" s="52">
        <f t="shared" si="23"/>
        <v>0.66066666666666662</v>
      </c>
      <c r="T82" s="50">
        <f t="shared" si="23"/>
        <v>35.838418999322009</v>
      </c>
      <c r="U82" s="50">
        <f t="shared" si="23"/>
        <v>14.532074</v>
      </c>
      <c r="V82" s="50">
        <f t="shared" si="23"/>
        <v>354.64499999999998</v>
      </c>
      <c r="W82" s="50">
        <f t="shared" si="23"/>
        <v>250.97833333333332</v>
      </c>
      <c r="X82" s="50">
        <f t="shared" si="23"/>
        <v>85.168333333333337</v>
      </c>
      <c r="Y82" s="50">
        <f t="shared" si="23"/>
        <v>20.849166666666665</v>
      </c>
      <c r="Z82" s="52">
        <f t="shared" si="23"/>
        <v>58.165967665008615</v>
      </c>
      <c r="AA82" s="52">
        <f t="shared" si="23"/>
        <v>36.768016973352367</v>
      </c>
      <c r="AB82" s="52">
        <f t="shared" si="23"/>
        <v>2.2473632019854595</v>
      </c>
      <c r="AC82" s="52">
        <f t="shared" si="23"/>
        <v>2.2495510100182101</v>
      </c>
      <c r="AD82" s="52">
        <f t="shared" si="23"/>
        <v>1.1341187529693502E-2</v>
      </c>
      <c r="AE82" s="52">
        <f t="shared" si="23"/>
        <v>0.25449288386617658</v>
      </c>
      <c r="AF82" s="52">
        <f t="shared" si="23"/>
        <v>0.2708013919863333</v>
      </c>
      <c r="AG82" s="52">
        <f t="shared" si="23"/>
        <v>0.15570138067738518</v>
      </c>
      <c r="AH82" s="52">
        <f t="shared" si="23"/>
        <v>0.14939015420839152</v>
      </c>
      <c r="AI82" s="52">
        <f t="shared" si="23"/>
        <v>1.7003574496266646E-2</v>
      </c>
      <c r="AJ82" s="52">
        <f t="shared" si="23"/>
        <v>3.0143408456707876E-2</v>
      </c>
      <c r="AK82" s="52">
        <f t="shared" si="23"/>
        <v>3.2853128098413849E-2</v>
      </c>
      <c r="AL82" s="52">
        <f t="shared" si="23"/>
        <v>7.115307149053657E-3</v>
      </c>
      <c r="AM82" s="52">
        <f t="shared" si="23"/>
        <v>3.0218940966523482E-2</v>
      </c>
      <c r="AN82" s="52">
        <f t="shared" si="23"/>
        <v>2.9708598203658287E-2</v>
      </c>
      <c r="AO82" s="52">
        <f t="shared" si="23"/>
        <v>4.5672247133041632E-2</v>
      </c>
      <c r="AP82" s="80">
        <f t="shared" si="23"/>
        <v>2.8776250647367632</v>
      </c>
      <c r="AQ82" s="52">
        <f t="shared" si="23"/>
        <v>1.6883139349334098E-2</v>
      </c>
      <c r="AR82" s="52">
        <f t="shared" si="23"/>
        <v>4.1437652083591521E-2</v>
      </c>
      <c r="AS82" s="52">
        <f t="shared" si="23"/>
        <v>3.7967147600829282E-2</v>
      </c>
      <c r="AT82" s="52">
        <f t="shared" si="23"/>
        <v>1.4518380268551644E-2</v>
      </c>
      <c r="AU82" s="52">
        <f t="shared" si="23"/>
        <v>4.2326765743854571E-2</v>
      </c>
      <c r="AV82" s="52">
        <f t="shared" si="23"/>
        <v>1.9786659060870373E-2</v>
      </c>
      <c r="AW82" s="52">
        <f t="shared" si="23"/>
        <v>4.0279190639241118E-2</v>
      </c>
      <c r="AX82" s="52">
        <f t="shared" si="23"/>
        <v>5.8790516654829213E-2</v>
      </c>
      <c r="AY82" s="52">
        <f t="shared" si="23"/>
        <v>1.021704139133197E-2</v>
      </c>
      <c r="AZ82" s="52">
        <f t="shared" si="23"/>
        <v>6.7333820902391317E-3</v>
      </c>
      <c r="BA82" s="52">
        <f t="shared" si="23"/>
        <v>3.2162609866675539E-2</v>
      </c>
      <c r="BB82" s="52">
        <f t="shared" si="23"/>
        <v>0.16434905609952805</v>
      </c>
      <c r="BC82" s="52">
        <f t="shared" si="23"/>
        <v>1.0959252529111924E-2</v>
      </c>
      <c r="BD82" s="52">
        <f t="shared" si="23"/>
        <v>9.4647893279743434E-3</v>
      </c>
      <c r="BE82" s="52">
        <f t="shared" si="23"/>
        <v>8.5961446488997076E-2</v>
      </c>
      <c r="BF82" s="52">
        <f t="shared" si="23"/>
        <v>0.11369516605431297</v>
      </c>
      <c r="BG82" s="52">
        <f t="shared" si="23"/>
        <v>4.8372286538298455E-2</v>
      </c>
      <c r="BH82" s="52">
        <f t="shared" si="23"/>
        <v>2.3452568634608983E-2</v>
      </c>
      <c r="BI82" s="52">
        <f t="shared" si="23"/>
        <v>9.559926764359631E-3</v>
      </c>
      <c r="BJ82" s="52">
        <f t="shared" si="23"/>
        <v>9.9616428109911125E-3</v>
      </c>
      <c r="BK82" s="50">
        <f t="shared" si="23"/>
        <v>29.366666666666671</v>
      </c>
      <c r="BL82" s="50">
        <f t="shared" si="23"/>
        <v>20.133333333333333</v>
      </c>
      <c r="BM82" s="50">
        <f t="shared" si="23"/>
        <v>2.8666666666666667</v>
      </c>
      <c r="BN82" s="50">
        <f t="shared" si="23"/>
        <v>8.5166666666666657</v>
      </c>
      <c r="BO82" s="50">
        <f t="shared" si="23"/>
        <v>23.857499999999998</v>
      </c>
      <c r="BP82" s="50">
        <f t="shared" si="23"/>
        <v>398.83092056060377</v>
      </c>
      <c r="BQ82" s="50">
        <f t="shared" si="23"/>
        <v>447.31142155833942</v>
      </c>
      <c r="BR82" s="111">
        <f t="shared" si="23"/>
        <v>84.858885380275467</v>
      </c>
    </row>
    <row r="83" spans="11:70" x14ac:dyDescent="0.25">
      <c r="K83" s="43" t="s">
        <v>3</v>
      </c>
      <c r="L83" s="44" t="s">
        <v>133</v>
      </c>
      <c r="M83" s="58">
        <f>STDEV(M53:M58)</f>
        <v>2.3452078799117149</v>
      </c>
      <c r="N83" s="54">
        <f t="shared" ref="N83:BR83" si="24">STDEV(N53:N58)</f>
        <v>0.33502969713024511</v>
      </c>
      <c r="O83" s="54">
        <f t="shared" si="24"/>
        <v>7.7314545491595221E-2</v>
      </c>
      <c r="P83" s="54">
        <f t="shared" si="24"/>
        <v>2.7650798662365372</v>
      </c>
      <c r="Q83" s="57">
        <f t="shared" si="24"/>
        <v>4.8753201604269887E-2</v>
      </c>
      <c r="R83" s="55">
        <f t="shared" si="24"/>
        <v>1.1989281777958385E-3</v>
      </c>
      <c r="S83" s="56">
        <f t="shared" si="24"/>
        <v>0.12055151042880657</v>
      </c>
      <c r="T83" s="54">
        <f t="shared" si="24"/>
        <v>9.4696311672717925</v>
      </c>
      <c r="U83" s="54">
        <f t="shared" si="24"/>
        <v>1.1920535828476839</v>
      </c>
      <c r="V83" s="54">
        <f t="shared" si="24"/>
        <v>61.930232421473626</v>
      </c>
      <c r="W83" s="54">
        <f t="shared" si="24"/>
        <v>145.35070700053569</v>
      </c>
      <c r="X83" s="54">
        <f t="shared" si="24"/>
        <v>31.108681210663171</v>
      </c>
      <c r="Y83" s="54">
        <f t="shared" si="24"/>
        <v>13.564010622476923</v>
      </c>
      <c r="Z83" s="56">
        <f t="shared" si="24"/>
        <v>7.9448577580287898</v>
      </c>
      <c r="AA83" s="56">
        <f t="shared" si="24"/>
        <v>4.8704883969217851</v>
      </c>
      <c r="AB83" s="56">
        <f t="shared" si="24"/>
        <v>0.19663811680502877</v>
      </c>
      <c r="AC83" s="56">
        <f t="shared" si="24"/>
        <v>0.4707004413752357</v>
      </c>
      <c r="AD83" s="56">
        <f t="shared" si="24"/>
        <v>5.6664700343640392E-3</v>
      </c>
      <c r="AE83" s="56">
        <f t="shared" si="24"/>
        <v>4.488372976715789E-2</v>
      </c>
      <c r="AF83" s="56">
        <f t="shared" si="24"/>
        <v>6.6219372076542868E-2</v>
      </c>
      <c r="AG83" s="56">
        <f t="shared" si="24"/>
        <v>6.5907893311983129E-2</v>
      </c>
      <c r="AH83" s="56">
        <f t="shared" si="24"/>
        <v>3.5258010312196518E-2</v>
      </c>
      <c r="AI83" s="56">
        <f t="shared" si="24"/>
        <v>3.8951447787946764E-3</v>
      </c>
      <c r="AJ83" s="56">
        <f t="shared" si="24"/>
        <v>1.5281553357747699E-2</v>
      </c>
      <c r="AK83" s="56">
        <f t="shared" si="24"/>
        <v>1.48477482365838E-2</v>
      </c>
      <c r="AL83" s="56">
        <f t="shared" si="24"/>
        <v>4.0101970958706943E-3</v>
      </c>
      <c r="AM83" s="56">
        <f t="shared" si="24"/>
        <v>1.5508863254182634E-2</v>
      </c>
      <c r="AN83" s="56">
        <f t="shared" si="24"/>
        <v>1.2980459722099727E-2</v>
      </c>
      <c r="AO83" s="56">
        <f t="shared" si="24"/>
        <v>2.0152333015911506E-2</v>
      </c>
      <c r="AP83" s="81">
        <f t="shared" si="24"/>
        <v>0.91922623349905019</v>
      </c>
      <c r="AQ83" s="56">
        <f t="shared" si="24"/>
        <v>5.7553700765380711E-3</v>
      </c>
      <c r="AR83" s="56">
        <f t="shared" si="24"/>
        <v>1.353486926219225E-2</v>
      </c>
      <c r="AS83" s="56">
        <f t="shared" si="24"/>
        <v>8.2064846252061629E-3</v>
      </c>
      <c r="AT83" s="56">
        <f t="shared" si="24"/>
        <v>1.0166855808579917E-2</v>
      </c>
      <c r="AU83" s="56">
        <f t="shared" si="24"/>
        <v>2.9068365826348676E-2</v>
      </c>
      <c r="AV83" s="56">
        <f t="shared" si="24"/>
        <v>1.0731401339828073E-2</v>
      </c>
      <c r="AW83" s="56">
        <f t="shared" si="24"/>
        <v>1.4725842689940233E-2</v>
      </c>
      <c r="AX83" s="56">
        <f t="shared" si="24"/>
        <v>1.9451475169786299E-2</v>
      </c>
      <c r="AY83" s="56">
        <f t="shared" si="24"/>
        <v>4.0396967355676413E-3</v>
      </c>
      <c r="AZ83" s="56">
        <f t="shared" si="24"/>
        <v>2.1208303052787838E-3</v>
      </c>
      <c r="BA83" s="56">
        <f t="shared" si="24"/>
        <v>9.9770003651235509E-3</v>
      </c>
      <c r="BB83" s="56">
        <f t="shared" si="24"/>
        <v>4.3852723370488927E-2</v>
      </c>
      <c r="BC83" s="56">
        <f t="shared" si="24"/>
        <v>3.5696190615868745E-3</v>
      </c>
      <c r="BD83" s="56">
        <f t="shared" si="24"/>
        <v>3.7525886938989681E-3</v>
      </c>
      <c r="BE83" s="56">
        <f t="shared" si="24"/>
        <v>2.0231904891734029E-2</v>
      </c>
      <c r="BF83" s="56">
        <f t="shared" si="24"/>
        <v>3.4985665059460325E-2</v>
      </c>
      <c r="BG83" s="56">
        <f t="shared" si="24"/>
        <v>1.2573556714717306E-2</v>
      </c>
      <c r="BH83" s="56">
        <f t="shared" si="24"/>
        <v>7.4039717257840029E-3</v>
      </c>
      <c r="BI83" s="56">
        <f t="shared" si="24"/>
        <v>3.621297902855535E-3</v>
      </c>
      <c r="BJ83" s="56">
        <f t="shared" si="24"/>
        <v>5.6837887804280229E-3</v>
      </c>
      <c r="BK83" s="54">
        <f t="shared" si="24"/>
        <v>4.675616180426541</v>
      </c>
      <c r="BL83" s="54">
        <f t="shared" si="24"/>
        <v>8.0265002751302941</v>
      </c>
      <c r="BM83" s="54">
        <f t="shared" si="24"/>
        <v>1.5228613419043335</v>
      </c>
      <c r="BN83" s="54">
        <f t="shared" si="24"/>
        <v>3.0022819099256286</v>
      </c>
      <c r="BO83" s="54">
        <f t="shared" si="24"/>
        <v>5.0919070592460889</v>
      </c>
      <c r="BP83" s="54">
        <f t="shared" si="24"/>
        <v>62.27989553695123</v>
      </c>
      <c r="BQ83" s="54">
        <f t="shared" si="24"/>
        <v>225.69175153768217</v>
      </c>
      <c r="BR83" s="112">
        <f t="shared" si="24"/>
        <v>16.616219985276942</v>
      </c>
    </row>
    <row r="84" spans="11:70" x14ac:dyDescent="0.25">
      <c r="K84" s="43" t="s">
        <v>3</v>
      </c>
      <c r="L84" s="44" t="s">
        <v>134</v>
      </c>
      <c r="M84" s="44">
        <f>COUNTA(M53:M58)</f>
        <v>6</v>
      </c>
      <c r="N84" s="44">
        <f t="shared" ref="N84:BR84" si="25">COUNTA(N53:N58)</f>
        <v>6</v>
      </c>
      <c r="O84" s="44">
        <f t="shared" si="25"/>
        <v>6</v>
      </c>
      <c r="P84" s="44">
        <f t="shared" si="25"/>
        <v>6</v>
      </c>
      <c r="Q84" s="114">
        <f t="shared" si="25"/>
        <v>6</v>
      </c>
      <c r="R84" s="44">
        <f t="shared" si="25"/>
        <v>6</v>
      </c>
      <c r="S84" s="44">
        <f t="shared" si="25"/>
        <v>6</v>
      </c>
      <c r="T84" s="44">
        <f t="shared" si="25"/>
        <v>6</v>
      </c>
      <c r="U84" s="44">
        <f t="shared" si="25"/>
        <v>5</v>
      </c>
      <c r="V84" s="44">
        <f t="shared" si="25"/>
        <v>6</v>
      </c>
      <c r="W84" s="44">
        <f t="shared" si="25"/>
        <v>6</v>
      </c>
      <c r="X84" s="44">
        <f t="shared" si="25"/>
        <v>6</v>
      </c>
      <c r="Y84" s="44">
        <f t="shared" si="25"/>
        <v>6</v>
      </c>
      <c r="Z84" s="44">
        <f t="shared" si="25"/>
        <v>6</v>
      </c>
      <c r="AA84" s="44">
        <f t="shared" si="25"/>
        <v>6</v>
      </c>
      <c r="AB84" s="44">
        <f t="shared" si="25"/>
        <v>6</v>
      </c>
      <c r="AC84" s="44">
        <f t="shared" si="25"/>
        <v>6</v>
      </c>
      <c r="AD84" s="44">
        <f t="shared" si="25"/>
        <v>6</v>
      </c>
      <c r="AE84" s="44">
        <f t="shared" si="25"/>
        <v>6</v>
      </c>
      <c r="AF84" s="44">
        <f t="shared" si="25"/>
        <v>6</v>
      </c>
      <c r="AG84" s="44">
        <f t="shared" si="25"/>
        <v>6</v>
      </c>
      <c r="AH84" s="44">
        <f t="shared" si="25"/>
        <v>6</v>
      </c>
      <c r="AI84" s="44">
        <f t="shared" si="25"/>
        <v>6</v>
      </c>
      <c r="AJ84" s="44">
        <f t="shared" si="25"/>
        <v>6</v>
      </c>
      <c r="AK84" s="44">
        <f t="shared" si="25"/>
        <v>6</v>
      </c>
      <c r="AL84" s="44">
        <f t="shared" si="25"/>
        <v>6</v>
      </c>
      <c r="AM84" s="44">
        <f t="shared" si="25"/>
        <v>6</v>
      </c>
      <c r="AN84" s="44">
        <f t="shared" si="25"/>
        <v>6</v>
      </c>
      <c r="AO84" s="44">
        <f t="shared" si="25"/>
        <v>6</v>
      </c>
      <c r="AP84" s="78">
        <f t="shared" si="25"/>
        <v>6</v>
      </c>
      <c r="AQ84" s="44">
        <f t="shared" si="25"/>
        <v>6</v>
      </c>
      <c r="AR84" s="44">
        <f t="shared" si="25"/>
        <v>6</v>
      </c>
      <c r="AS84" s="44">
        <f t="shared" si="25"/>
        <v>6</v>
      </c>
      <c r="AT84" s="44">
        <f t="shared" si="25"/>
        <v>6</v>
      </c>
      <c r="AU84" s="44">
        <f t="shared" si="25"/>
        <v>6</v>
      </c>
      <c r="AV84" s="44">
        <f t="shared" si="25"/>
        <v>6</v>
      </c>
      <c r="AW84" s="44">
        <f t="shared" si="25"/>
        <v>6</v>
      </c>
      <c r="AX84" s="44">
        <f t="shared" si="25"/>
        <v>6</v>
      </c>
      <c r="AY84" s="44">
        <f t="shared" si="25"/>
        <v>6</v>
      </c>
      <c r="AZ84" s="44">
        <f t="shared" si="25"/>
        <v>6</v>
      </c>
      <c r="BA84" s="44">
        <f t="shared" si="25"/>
        <v>6</v>
      </c>
      <c r="BB84" s="44">
        <f t="shared" si="25"/>
        <v>6</v>
      </c>
      <c r="BC84" s="44">
        <f t="shared" si="25"/>
        <v>6</v>
      </c>
      <c r="BD84" s="44">
        <f t="shared" si="25"/>
        <v>6</v>
      </c>
      <c r="BE84" s="44">
        <f t="shared" si="25"/>
        <v>6</v>
      </c>
      <c r="BF84" s="44">
        <f t="shared" si="25"/>
        <v>6</v>
      </c>
      <c r="BG84" s="44">
        <f t="shared" si="25"/>
        <v>6</v>
      </c>
      <c r="BH84" s="44">
        <f t="shared" si="25"/>
        <v>6</v>
      </c>
      <c r="BI84" s="44">
        <f t="shared" si="25"/>
        <v>6</v>
      </c>
      <c r="BJ84" s="44">
        <f t="shared" si="25"/>
        <v>6</v>
      </c>
      <c r="BK84" s="44">
        <f t="shared" si="25"/>
        <v>6</v>
      </c>
      <c r="BL84" s="44">
        <f t="shared" si="25"/>
        <v>6</v>
      </c>
      <c r="BM84" s="44">
        <f t="shared" si="25"/>
        <v>6</v>
      </c>
      <c r="BN84" s="44">
        <f t="shared" si="25"/>
        <v>6</v>
      </c>
      <c r="BO84" s="44">
        <f t="shared" si="25"/>
        <v>6</v>
      </c>
      <c r="BP84" s="44">
        <f t="shared" si="25"/>
        <v>6</v>
      </c>
      <c r="BQ84" s="44">
        <f t="shared" si="25"/>
        <v>6</v>
      </c>
      <c r="BR84" s="45">
        <f t="shared" si="25"/>
        <v>6</v>
      </c>
    </row>
    <row r="85" spans="11:70" ht="15.75" thickBot="1" x14ac:dyDescent="0.3">
      <c r="K85" s="46" t="s">
        <v>3</v>
      </c>
      <c r="L85" s="47" t="s">
        <v>135</v>
      </c>
      <c r="M85" s="65">
        <f>M83/SQRT(M84)</f>
        <v>0.95742710775633821</v>
      </c>
      <c r="N85" s="61">
        <f t="shared" ref="N85:BR85" si="26">N83/SQRT(N84)</f>
        <v>0.13677530110804836</v>
      </c>
      <c r="O85" s="61">
        <f t="shared" si="26"/>
        <v>3.1563531024934317E-2</v>
      </c>
      <c r="P85" s="61">
        <f t="shared" si="26"/>
        <v>1.1288391283871135</v>
      </c>
      <c r="Q85" s="64">
        <f t="shared" si="26"/>
        <v>1.9903411209583246E-2</v>
      </c>
      <c r="R85" s="62">
        <f t="shared" si="26"/>
        <v>4.8946037897410551E-4</v>
      </c>
      <c r="S85" s="63">
        <f t="shared" si="26"/>
        <v>4.921494804539684E-2</v>
      </c>
      <c r="T85" s="61">
        <f t="shared" si="26"/>
        <v>3.8659607353620253</v>
      </c>
      <c r="U85" s="61">
        <f t="shared" si="26"/>
        <v>0.53310256881391971</v>
      </c>
      <c r="V85" s="61">
        <f t="shared" si="26"/>
        <v>25.282911514096313</v>
      </c>
      <c r="W85" s="61">
        <f t="shared" si="26"/>
        <v>59.339177650682551</v>
      </c>
      <c r="X85" s="61">
        <f t="shared" si="26"/>
        <v>12.700065922838537</v>
      </c>
      <c r="Y85" s="61">
        <f t="shared" si="26"/>
        <v>5.5374841484598827</v>
      </c>
      <c r="Z85" s="63">
        <f t="shared" si="26"/>
        <v>3.2434745976938131</v>
      </c>
      <c r="AA85" s="63">
        <f t="shared" si="26"/>
        <v>1.9883685617673996</v>
      </c>
      <c r="AB85" s="63">
        <f t="shared" si="26"/>
        <v>8.0277175025686417E-2</v>
      </c>
      <c r="AC85" s="63">
        <f t="shared" si="26"/>
        <v>0.19216265051202577</v>
      </c>
      <c r="AD85" s="63">
        <f t="shared" si="26"/>
        <v>2.3133267044938262E-3</v>
      </c>
      <c r="AE85" s="63">
        <f t="shared" si="26"/>
        <v>1.8323705947084212E-2</v>
      </c>
      <c r="AF85" s="63">
        <f t="shared" si="26"/>
        <v>2.7033945445839095E-2</v>
      </c>
      <c r="AG85" s="63">
        <f t="shared" si="26"/>
        <v>2.6906784772691785E-2</v>
      </c>
      <c r="AH85" s="63">
        <f t="shared" si="26"/>
        <v>1.4394022435111483E-2</v>
      </c>
      <c r="AI85" s="63">
        <f t="shared" si="26"/>
        <v>1.5901861970521686E-3</v>
      </c>
      <c r="AJ85" s="63">
        <f t="shared" si="26"/>
        <v>6.2386680339328046E-3</v>
      </c>
      <c r="AK85" s="63">
        <f t="shared" si="26"/>
        <v>6.0615678348231736E-3</v>
      </c>
      <c r="AL85" s="63">
        <f t="shared" si="26"/>
        <v>1.6371561088123594E-3</v>
      </c>
      <c r="AM85" s="63">
        <f t="shared" si="26"/>
        <v>6.3314669105578843E-3</v>
      </c>
      <c r="AN85" s="63">
        <f t="shared" si="26"/>
        <v>5.2992504909822446E-3</v>
      </c>
      <c r="AO85" s="63">
        <f t="shared" si="26"/>
        <v>8.2271555026043382E-3</v>
      </c>
      <c r="AP85" s="82">
        <f t="shared" si="26"/>
        <v>0.37527253837552305</v>
      </c>
      <c r="AQ85" s="63">
        <f t="shared" si="26"/>
        <v>2.3496199947335402E-3</v>
      </c>
      <c r="AR85" s="63">
        <f t="shared" si="26"/>
        <v>5.5255872379418739E-3</v>
      </c>
      <c r="AS85" s="63">
        <f t="shared" si="26"/>
        <v>3.3502833189583917E-3</v>
      </c>
      <c r="AT85" s="63">
        <f t="shared" si="26"/>
        <v>4.1506015032453476E-3</v>
      </c>
      <c r="AU85" s="63">
        <f t="shared" si="26"/>
        <v>1.1867110655185024E-2</v>
      </c>
      <c r="AV85" s="63">
        <f t="shared" si="26"/>
        <v>4.3810762512664202E-3</v>
      </c>
      <c r="AW85" s="63">
        <f t="shared" si="26"/>
        <v>6.0118001038078749E-3</v>
      </c>
      <c r="AX85" s="63">
        <f t="shared" si="26"/>
        <v>7.9410314850655375E-3</v>
      </c>
      <c r="AY85" s="63">
        <f t="shared" si="26"/>
        <v>1.6491992862879379E-3</v>
      </c>
      <c r="AZ85" s="63">
        <f t="shared" si="26"/>
        <v>8.6582534649401628E-4</v>
      </c>
      <c r="BA85" s="63">
        <f t="shared" si="26"/>
        <v>4.0730933430190271E-3</v>
      </c>
      <c r="BB85" s="63">
        <f t="shared" si="26"/>
        <v>1.7902799348186799E-2</v>
      </c>
      <c r="BC85" s="63">
        <f t="shared" si="26"/>
        <v>1.4572908795000606E-3</v>
      </c>
      <c r="BD85" s="63">
        <f t="shared" si="26"/>
        <v>1.5319879190982743E-3</v>
      </c>
      <c r="BE85" s="63">
        <f t="shared" si="26"/>
        <v>8.2596405848778861E-3</v>
      </c>
      <c r="BF85" s="63">
        <f t="shared" si="26"/>
        <v>1.4282837951265984E-2</v>
      </c>
      <c r="BG85" s="63">
        <f t="shared" si="26"/>
        <v>5.1331330338337663E-3</v>
      </c>
      <c r="BH85" s="63">
        <f t="shared" si="26"/>
        <v>3.0226587996940971E-3</v>
      </c>
      <c r="BI85" s="63">
        <f t="shared" si="26"/>
        <v>1.4783886781011446E-3</v>
      </c>
      <c r="BJ85" s="63">
        <f t="shared" si="26"/>
        <v>2.3203970529674252E-3</v>
      </c>
      <c r="BK85" s="61">
        <f t="shared" si="26"/>
        <v>1.9088123125243124</v>
      </c>
      <c r="BL85" s="61">
        <f t="shared" si="26"/>
        <v>3.2768050157296691</v>
      </c>
      <c r="BM85" s="61">
        <f t="shared" si="26"/>
        <v>0.62170553944594864</v>
      </c>
      <c r="BN85" s="61">
        <f t="shared" si="26"/>
        <v>1.2256764572177195</v>
      </c>
      <c r="BO85" s="61">
        <f t="shared" si="26"/>
        <v>2.0787623521380922</v>
      </c>
      <c r="BP85" s="61">
        <f t="shared" si="26"/>
        <v>25.425660883228314</v>
      </c>
      <c r="BQ85" s="61">
        <f t="shared" si="26"/>
        <v>92.138271737053685</v>
      </c>
      <c r="BR85" s="113">
        <f t="shared" si="26"/>
        <v>6.7835434029607873</v>
      </c>
    </row>
    <row r="86" spans="11:70" x14ac:dyDescent="0.25">
      <c r="K86" s="40" t="s">
        <v>2</v>
      </c>
      <c r="L86" s="41" t="s">
        <v>132</v>
      </c>
      <c r="M86" s="68">
        <f>AVERAGE(M59:M73)</f>
        <v>66.066666666666663</v>
      </c>
      <c r="N86" s="50">
        <f t="shared" ref="N86:BR86" si="27">AVERAGE(N59:N73)</f>
        <v>9.4380952380952383</v>
      </c>
      <c r="O86" s="50">
        <f t="shared" si="27"/>
        <v>2.1780219780219778</v>
      </c>
      <c r="P86" s="50">
        <f t="shared" si="27"/>
        <v>23.893333333333327</v>
      </c>
      <c r="Q86" s="67">
        <f t="shared" si="27"/>
        <v>0.3629466666666667</v>
      </c>
      <c r="R86" s="51">
        <f t="shared" si="27"/>
        <v>1.5038396260254605E-2</v>
      </c>
      <c r="S86" s="52">
        <f t="shared" si="27"/>
        <v>0.61043333333333327</v>
      </c>
      <c r="T86" s="50">
        <f t="shared" si="27"/>
        <v>50.305201839254451</v>
      </c>
      <c r="U86" s="50">
        <f t="shared" si="27"/>
        <v>14.879845384615383</v>
      </c>
      <c r="V86" s="50">
        <f t="shared" si="27"/>
        <v>332.69392857142856</v>
      </c>
      <c r="W86" s="50">
        <f t="shared" si="27"/>
        <v>162.55190476190478</v>
      </c>
      <c r="X86" s="50">
        <f t="shared" si="27"/>
        <v>74.394230769230774</v>
      </c>
      <c r="Y86" s="50">
        <f t="shared" si="27"/>
        <v>19.497307692307693</v>
      </c>
      <c r="Z86" s="52">
        <f t="shared" si="27"/>
        <v>56.0716165182818</v>
      </c>
      <c r="AA86" s="52">
        <f t="shared" si="27"/>
        <v>36.919375219528511</v>
      </c>
      <c r="AB86" s="52">
        <f t="shared" si="27"/>
        <v>2.0300542334083316</v>
      </c>
      <c r="AC86" s="52">
        <f t="shared" si="27"/>
        <v>2.2866841248663929</v>
      </c>
      <c r="AD86" s="52">
        <f t="shared" si="27"/>
        <v>1.0047371480076435E-2</v>
      </c>
      <c r="AE86" s="52">
        <f t="shared" si="27"/>
        <v>0.22294312239241468</v>
      </c>
      <c r="AF86" s="52">
        <f t="shared" si="27"/>
        <v>0.23094485039815721</v>
      </c>
      <c r="AG86" s="52">
        <f t="shared" si="27"/>
        <v>0.13094244106949046</v>
      </c>
      <c r="AH86" s="52">
        <f t="shared" si="27"/>
        <v>0.15905200135439138</v>
      </c>
      <c r="AI86" s="52">
        <f t="shared" si="27"/>
        <v>1.7396950447969312E-2</v>
      </c>
      <c r="AJ86" s="52">
        <f t="shared" si="27"/>
        <v>3.2740093799551048E-2</v>
      </c>
      <c r="AK86" s="52">
        <f t="shared" si="27"/>
        <v>2.6992547820228262E-2</v>
      </c>
      <c r="AL86" s="52">
        <f t="shared" si="27"/>
        <v>8.0984834357062888E-3</v>
      </c>
      <c r="AM86" s="52">
        <f t="shared" si="27"/>
        <v>2.2322740717432503E-2</v>
      </c>
      <c r="AN86" s="52">
        <f t="shared" si="27"/>
        <v>2.593563961275502E-2</v>
      </c>
      <c r="AO86" s="52">
        <f t="shared" si="27"/>
        <v>4.4291031822672466E-2</v>
      </c>
      <c r="AP86" s="80">
        <f t="shared" si="27"/>
        <v>2.8212221055968572</v>
      </c>
      <c r="AQ86" s="52">
        <f t="shared" si="27"/>
        <v>1.836306596346134E-2</v>
      </c>
      <c r="AR86" s="52">
        <f t="shared" si="27"/>
        <v>3.6416610370741585E-2</v>
      </c>
      <c r="AS86" s="52">
        <f t="shared" si="27"/>
        <v>3.6483184112525484E-2</v>
      </c>
      <c r="AT86" s="52">
        <f t="shared" si="27"/>
        <v>1.4653100889079836E-2</v>
      </c>
      <c r="AU86" s="52">
        <f t="shared" si="27"/>
        <v>2.1146123959117406E-2</v>
      </c>
      <c r="AV86" s="52">
        <f t="shared" si="27"/>
        <v>2.2160121884485504E-2</v>
      </c>
      <c r="AW86" s="52">
        <f t="shared" si="27"/>
        <v>4.3953982443552725E-2</v>
      </c>
      <c r="AX86" s="52">
        <f t="shared" si="27"/>
        <v>5.5644403212451059E-2</v>
      </c>
      <c r="AY86" s="52">
        <f t="shared" si="27"/>
        <v>1.2750713186515399E-2</v>
      </c>
      <c r="AZ86" s="52">
        <f t="shared" si="27"/>
        <v>7.3876222148909531E-3</v>
      </c>
      <c r="BA86" s="52">
        <f t="shared" si="27"/>
        <v>3.168383204516672E-2</v>
      </c>
      <c r="BB86" s="52">
        <f t="shared" si="27"/>
        <v>0.15731231676616025</v>
      </c>
      <c r="BC86" s="52">
        <f t="shared" si="27"/>
        <v>1.0064090847384853E-2</v>
      </c>
      <c r="BD86" s="52">
        <f t="shared" si="27"/>
        <v>1.0593895819420739E-2</v>
      </c>
      <c r="BE86" s="52">
        <f t="shared" si="27"/>
        <v>8.8003288464360285E-2</v>
      </c>
      <c r="BF86" s="52">
        <f t="shared" si="27"/>
        <v>0.12049817165472128</v>
      </c>
      <c r="BG86" s="52">
        <f t="shared" si="27"/>
        <v>4.6173093743870956E-2</v>
      </c>
      <c r="BH86" s="52">
        <f t="shared" si="27"/>
        <v>1.8611304290390311E-2</v>
      </c>
      <c r="BI86" s="52">
        <f t="shared" si="27"/>
        <v>8.9626713715074292E-3</v>
      </c>
      <c r="BJ86" s="52">
        <f t="shared" si="27"/>
        <v>9.9756733061088353E-3</v>
      </c>
      <c r="BK86" s="50">
        <f t="shared" si="27"/>
        <v>30.193999999999999</v>
      </c>
      <c r="BL86" s="50">
        <f t="shared" si="27"/>
        <v>16.808</v>
      </c>
      <c r="BM86" s="50">
        <f t="shared" si="27"/>
        <v>1.9473333333333334</v>
      </c>
      <c r="BN86" s="50">
        <f t="shared" si="27"/>
        <v>11.115384615384615</v>
      </c>
      <c r="BO86" s="50">
        <f t="shared" si="27"/>
        <v>23.868846153846157</v>
      </c>
      <c r="BP86" s="50">
        <f t="shared" si="27"/>
        <v>446.48421207320183</v>
      </c>
      <c r="BQ86" s="50">
        <f t="shared" si="27"/>
        <v>546.89072613138649</v>
      </c>
      <c r="BR86" s="111">
        <f t="shared" si="27"/>
        <v>73.08673279457598</v>
      </c>
    </row>
    <row r="87" spans="11:70" x14ac:dyDescent="0.25">
      <c r="K87" s="43" t="s">
        <v>2</v>
      </c>
      <c r="L87" s="44" t="s">
        <v>133</v>
      </c>
      <c r="M87" s="58">
        <f>STDEV(M59:M73)</f>
        <v>3.7695522027853392</v>
      </c>
      <c r="N87" s="54">
        <f t="shared" ref="N87:BR87" si="28">STDEV(N59:N73)</f>
        <v>0.53850745754076312</v>
      </c>
      <c r="O87" s="54">
        <f t="shared" si="28"/>
        <v>0.12427095174017616</v>
      </c>
      <c r="P87" s="54">
        <f t="shared" si="28"/>
        <v>3.3137088989027106</v>
      </c>
      <c r="Q87" s="57">
        <f t="shared" si="28"/>
        <v>8.8343896762810112E-2</v>
      </c>
      <c r="R87" s="55">
        <f t="shared" si="28"/>
        <v>1.881189036506596E-3</v>
      </c>
      <c r="S87" s="56">
        <f t="shared" si="28"/>
        <v>0.1445427354831518</v>
      </c>
      <c r="T87" s="54">
        <f t="shared" si="28"/>
        <v>17.942677145106003</v>
      </c>
      <c r="U87" s="54">
        <f t="shared" si="28"/>
        <v>1.3498539065927062</v>
      </c>
      <c r="V87" s="54">
        <f t="shared" si="28"/>
        <v>57.563603097282808</v>
      </c>
      <c r="W87" s="54">
        <f t="shared" si="28"/>
        <v>113.72358933155321</v>
      </c>
      <c r="X87" s="54">
        <f t="shared" si="28"/>
        <v>37.06377728806082</v>
      </c>
      <c r="Y87" s="54">
        <f t="shared" si="28"/>
        <v>10.288761387914285</v>
      </c>
      <c r="Z87" s="56">
        <f t="shared" si="28"/>
        <v>10.953437680800604</v>
      </c>
      <c r="AA87" s="56">
        <f t="shared" si="28"/>
        <v>6.4265867685907088</v>
      </c>
      <c r="AB87" s="56">
        <f t="shared" si="28"/>
        <v>0.76747684186635146</v>
      </c>
      <c r="AC87" s="56">
        <f t="shared" si="28"/>
        <v>0.55752239250672952</v>
      </c>
      <c r="AD87" s="56">
        <f t="shared" si="28"/>
        <v>4.5084091063022046E-3</v>
      </c>
      <c r="AE87" s="56">
        <f t="shared" si="28"/>
        <v>8.7097115718034718E-2</v>
      </c>
      <c r="AF87" s="56">
        <f t="shared" si="28"/>
        <v>7.8706603772636982E-2</v>
      </c>
      <c r="AG87" s="56">
        <f t="shared" si="28"/>
        <v>4.2242429680076826E-2</v>
      </c>
      <c r="AH87" s="56">
        <f t="shared" si="28"/>
        <v>3.7829415687593348E-2</v>
      </c>
      <c r="AI87" s="56">
        <f t="shared" si="28"/>
        <v>5.4303158409533901E-3</v>
      </c>
      <c r="AJ87" s="56">
        <f t="shared" si="28"/>
        <v>7.291189821375119E-3</v>
      </c>
      <c r="AK87" s="56">
        <f t="shared" si="28"/>
        <v>1.0431422965888551E-2</v>
      </c>
      <c r="AL87" s="56">
        <f t="shared" si="28"/>
        <v>2.8549133020373129E-3</v>
      </c>
      <c r="AM87" s="56">
        <f t="shared" si="28"/>
        <v>7.2374848545693447E-3</v>
      </c>
      <c r="AN87" s="56">
        <f t="shared" si="28"/>
        <v>1.2076359944416118E-2</v>
      </c>
      <c r="AO87" s="56">
        <f t="shared" si="28"/>
        <v>1.0562197178485703E-2</v>
      </c>
      <c r="AP87" s="81">
        <f t="shared" si="28"/>
        <v>0.8590771130993361</v>
      </c>
      <c r="AQ87" s="56">
        <f t="shared" si="28"/>
        <v>6.2389985547690961E-3</v>
      </c>
      <c r="AR87" s="56">
        <f t="shared" si="28"/>
        <v>1.1236168038049233E-2</v>
      </c>
      <c r="AS87" s="56">
        <f t="shared" si="28"/>
        <v>1.3390781862829123E-2</v>
      </c>
      <c r="AT87" s="56">
        <f t="shared" si="28"/>
        <v>6.4703109214185144E-3</v>
      </c>
      <c r="AU87" s="56">
        <f t="shared" si="28"/>
        <v>1.0731512189329332E-2</v>
      </c>
      <c r="AV87" s="56">
        <f t="shared" si="28"/>
        <v>8.3113078600709593E-3</v>
      </c>
      <c r="AW87" s="56">
        <f t="shared" si="28"/>
        <v>1.3876030131526204E-2</v>
      </c>
      <c r="AX87" s="56">
        <f t="shared" si="28"/>
        <v>1.5652754741482564E-2</v>
      </c>
      <c r="AY87" s="56">
        <f t="shared" si="28"/>
        <v>6.7139261891137284E-3</v>
      </c>
      <c r="AZ87" s="56">
        <f t="shared" si="28"/>
        <v>2.7845276203918531E-3</v>
      </c>
      <c r="BA87" s="56">
        <f t="shared" si="28"/>
        <v>7.8177863065667444E-3</v>
      </c>
      <c r="BB87" s="56">
        <f t="shared" si="28"/>
        <v>3.6085592301434419E-2</v>
      </c>
      <c r="BC87" s="56">
        <f t="shared" si="28"/>
        <v>3.9679726957454814E-3</v>
      </c>
      <c r="BD87" s="56">
        <f t="shared" si="28"/>
        <v>4.6882905931237874E-3</v>
      </c>
      <c r="BE87" s="56">
        <f t="shared" si="28"/>
        <v>2.9802293612193245E-2</v>
      </c>
      <c r="BF87" s="56">
        <f t="shared" si="28"/>
        <v>2.9991580493707856E-2</v>
      </c>
      <c r="BG87" s="56">
        <f t="shared" si="28"/>
        <v>1.2237295142888835E-2</v>
      </c>
      <c r="BH87" s="56">
        <f t="shared" si="28"/>
        <v>5.2296120024415207E-3</v>
      </c>
      <c r="BI87" s="56">
        <f t="shared" si="28"/>
        <v>4.5541497920985842E-3</v>
      </c>
      <c r="BJ87" s="56">
        <f t="shared" si="28"/>
        <v>3.5582994064342565E-3</v>
      </c>
      <c r="BK87" s="54">
        <f t="shared" si="28"/>
        <v>11.343174662702305</v>
      </c>
      <c r="BL87" s="54">
        <f t="shared" si="28"/>
        <v>7.2552131011333607</v>
      </c>
      <c r="BM87" s="54">
        <f t="shared" si="28"/>
        <v>1.2867870656720763</v>
      </c>
      <c r="BN87" s="54">
        <f t="shared" si="28"/>
        <v>4.8247976907234413</v>
      </c>
      <c r="BO87" s="54">
        <f t="shared" si="28"/>
        <v>1.8475605017677521</v>
      </c>
      <c r="BP87" s="54">
        <f t="shared" si="28"/>
        <v>149.96907608536196</v>
      </c>
      <c r="BQ87" s="54">
        <f t="shared" si="28"/>
        <v>272.59393052935752</v>
      </c>
      <c r="BR87" s="112">
        <f t="shared" si="28"/>
        <v>16.515480049502916</v>
      </c>
    </row>
    <row r="88" spans="11:70" x14ac:dyDescent="0.25">
      <c r="K88" s="43" t="s">
        <v>2</v>
      </c>
      <c r="L88" s="44" t="s">
        <v>134</v>
      </c>
      <c r="M88" s="44">
        <f>COUNTA(M59:M73)</f>
        <v>15</v>
      </c>
      <c r="N88" s="44">
        <f t="shared" ref="N88:BR88" si="29">COUNTA(N59:N73)</f>
        <v>15</v>
      </c>
      <c r="O88" s="44">
        <f t="shared" si="29"/>
        <v>15</v>
      </c>
      <c r="P88" s="44">
        <f t="shared" si="29"/>
        <v>15</v>
      </c>
      <c r="Q88" s="114">
        <f t="shared" si="29"/>
        <v>15</v>
      </c>
      <c r="R88" s="44">
        <f t="shared" si="29"/>
        <v>15</v>
      </c>
      <c r="S88" s="44">
        <f t="shared" si="29"/>
        <v>15</v>
      </c>
      <c r="T88" s="44">
        <f t="shared" si="29"/>
        <v>13</v>
      </c>
      <c r="U88" s="44">
        <f t="shared" si="29"/>
        <v>13</v>
      </c>
      <c r="V88" s="44">
        <f t="shared" si="29"/>
        <v>14</v>
      </c>
      <c r="W88" s="44">
        <f t="shared" si="29"/>
        <v>14</v>
      </c>
      <c r="X88" s="44">
        <f t="shared" si="29"/>
        <v>13</v>
      </c>
      <c r="Y88" s="44">
        <f t="shared" si="29"/>
        <v>13</v>
      </c>
      <c r="Z88" s="44">
        <f t="shared" si="29"/>
        <v>15</v>
      </c>
      <c r="AA88" s="44">
        <f t="shared" si="29"/>
        <v>15</v>
      </c>
      <c r="AB88" s="44">
        <f t="shared" si="29"/>
        <v>15</v>
      </c>
      <c r="AC88" s="44">
        <f t="shared" si="29"/>
        <v>15</v>
      </c>
      <c r="AD88" s="44">
        <f t="shared" si="29"/>
        <v>15</v>
      </c>
      <c r="AE88" s="44">
        <f t="shared" si="29"/>
        <v>15</v>
      </c>
      <c r="AF88" s="44">
        <f t="shared" si="29"/>
        <v>15</v>
      </c>
      <c r="AG88" s="44">
        <f t="shared" si="29"/>
        <v>15</v>
      </c>
      <c r="AH88" s="44">
        <f t="shared" si="29"/>
        <v>15</v>
      </c>
      <c r="AI88" s="44">
        <f t="shared" si="29"/>
        <v>15</v>
      </c>
      <c r="AJ88" s="44">
        <f t="shared" si="29"/>
        <v>15</v>
      </c>
      <c r="AK88" s="44">
        <f t="shared" si="29"/>
        <v>15</v>
      </c>
      <c r="AL88" s="44">
        <f t="shared" si="29"/>
        <v>15</v>
      </c>
      <c r="AM88" s="44">
        <f t="shared" si="29"/>
        <v>15</v>
      </c>
      <c r="AN88" s="44">
        <f t="shared" si="29"/>
        <v>15</v>
      </c>
      <c r="AO88" s="44">
        <f t="shared" si="29"/>
        <v>15</v>
      </c>
      <c r="AP88" s="78">
        <f t="shared" si="29"/>
        <v>15</v>
      </c>
      <c r="AQ88" s="44">
        <f t="shared" si="29"/>
        <v>15</v>
      </c>
      <c r="AR88" s="44">
        <f t="shared" si="29"/>
        <v>15</v>
      </c>
      <c r="AS88" s="44">
        <f t="shared" si="29"/>
        <v>15</v>
      </c>
      <c r="AT88" s="44">
        <f t="shared" si="29"/>
        <v>15</v>
      </c>
      <c r="AU88" s="44">
        <f t="shared" si="29"/>
        <v>15</v>
      </c>
      <c r="AV88" s="44">
        <f t="shared" si="29"/>
        <v>15</v>
      </c>
      <c r="AW88" s="44">
        <f t="shared" si="29"/>
        <v>15</v>
      </c>
      <c r="AX88" s="44">
        <f t="shared" si="29"/>
        <v>15</v>
      </c>
      <c r="AY88" s="44">
        <f t="shared" si="29"/>
        <v>15</v>
      </c>
      <c r="AZ88" s="44">
        <f t="shared" si="29"/>
        <v>15</v>
      </c>
      <c r="BA88" s="44">
        <f t="shared" si="29"/>
        <v>15</v>
      </c>
      <c r="BB88" s="44">
        <f t="shared" si="29"/>
        <v>15</v>
      </c>
      <c r="BC88" s="44">
        <f t="shared" si="29"/>
        <v>15</v>
      </c>
      <c r="BD88" s="44">
        <f t="shared" si="29"/>
        <v>15</v>
      </c>
      <c r="BE88" s="44">
        <f t="shared" si="29"/>
        <v>15</v>
      </c>
      <c r="BF88" s="44">
        <f t="shared" si="29"/>
        <v>15</v>
      </c>
      <c r="BG88" s="44">
        <f t="shared" si="29"/>
        <v>15</v>
      </c>
      <c r="BH88" s="44">
        <f t="shared" si="29"/>
        <v>15</v>
      </c>
      <c r="BI88" s="44">
        <f t="shared" si="29"/>
        <v>15</v>
      </c>
      <c r="BJ88" s="44">
        <f t="shared" si="29"/>
        <v>15</v>
      </c>
      <c r="BK88" s="44">
        <f t="shared" si="29"/>
        <v>15</v>
      </c>
      <c r="BL88" s="44">
        <f t="shared" si="29"/>
        <v>15</v>
      </c>
      <c r="BM88" s="44">
        <f t="shared" si="29"/>
        <v>15</v>
      </c>
      <c r="BN88" s="44">
        <f t="shared" si="29"/>
        <v>13</v>
      </c>
      <c r="BO88" s="44">
        <f t="shared" si="29"/>
        <v>13</v>
      </c>
      <c r="BP88" s="44">
        <f t="shared" si="29"/>
        <v>15</v>
      </c>
      <c r="BQ88" s="44">
        <f t="shared" si="29"/>
        <v>15</v>
      </c>
      <c r="BR88" s="45">
        <f t="shared" si="29"/>
        <v>15</v>
      </c>
    </row>
    <row r="89" spans="11:70" ht="15.75" thickBot="1" x14ac:dyDescent="0.3">
      <c r="K89" s="46" t="s">
        <v>2</v>
      </c>
      <c r="L89" s="47" t="s">
        <v>135</v>
      </c>
      <c r="M89" s="65">
        <f>M87/SQRT(M88)</f>
        <v>0.97329419360314007</v>
      </c>
      <c r="N89" s="61">
        <f t="shared" ref="N89:BR89" si="30">N87/SQRT(N88)</f>
        <v>0.13904202765759155</v>
      </c>
      <c r="O89" s="61">
        <f t="shared" si="30"/>
        <v>3.2086621767136524E-2</v>
      </c>
      <c r="P89" s="61">
        <f t="shared" si="30"/>
        <v>0.85559595864196758</v>
      </c>
      <c r="Q89" s="64">
        <f t="shared" si="30"/>
        <v>2.2810296060095391E-2</v>
      </c>
      <c r="R89" s="62">
        <f t="shared" si="30"/>
        <v>4.8572092063053484E-4</v>
      </c>
      <c r="S89" s="63">
        <f t="shared" si="30"/>
        <v>3.7320773822767384E-2</v>
      </c>
      <c r="T89" s="61">
        <f t="shared" si="30"/>
        <v>4.9764032665981173</v>
      </c>
      <c r="U89" s="61">
        <f t="shared" si="30"/>
        <v>0.37438211343118316</v>
      </c>
      <c r="V89" s="61">
        <f t="shared" si="30"/>
        <v>15.384520052733683</v>
      </c>
      <c r="W89" s="61">
        <f t="shared" si="30"/>
        <v>30.393907719489448</v>
      </c>
      <c r="X89" s="61">
        <f t="shared" si="30"/>
        <v>10.279642267267764</v>
      </c>
      <c r="Y89" s="61">
        <f t="shared" si="30"/>
        <v>2.8535889803953074</v>
      </c>
      <c r="Z89" s="63">
        <f t="shared" si="30"/>
        <v>2.8281654480974354</v>
      </c>
      <c r="AA89" s="63">
        <f t="shared" si="30"/>
        <v>1.6593375685139169</v>
      </c>
      <c r="AB89" s="63">
        <f t="shared" si="30"/>
        <v>0.19816166847654948</v>
      </c>
      <c r="AC89" s="63">
        <f t="shared" si="30"/>
        <v>0.14395166275441854</v>
      </c>
      <c r="AD89" s="63">
        <f t="shared" si="30"/>
        <v>1.1640662257732201E-3</v>
      </c>
      <c r="AE89" s="63">
        <f t="shared" si="30"/>
        <v>2.2488378578576579E-2</v>
      </c>
      <c r="AF89" s="63">
        <f t="shared" si="30"/>
        <v>2.0321957709864592E-2</v>
      </c>
      <c r="AG89" s="63">
        <f t="shared" si="30"/>
        <v>1.0906948443618362E-2</v>
      </c>
      <c r="AH89" s="63">
        <f t="shared" si="30"/>
        <v>9.7675131303204422E-3</v>
      </c>
      <c r="AI89" s="63">
        <f t="shared" si="30"/>
        <v>1.4021015211105868E-3</v>
      </c>
      <c r="AJ89" s="63">
        <f t="shared" si="30"/>
        <v>1.8825771168148578E-3</v>
      </c>
      <c r="AK89" s="63">
        <f t="shared" si="30"/>
        <v>2.6933818282754624E-3</v>
      </c>
      <c r="AL89" s="63">
        <f t="shared" si="30"/>
        <v>7.3713544491043584E-4</v>
      </c>
      <c r="AM89" s="63">
        <f t="shared" si="30"/>
        <v>1.8687105540116987E-3</v>
      </c>
      <c r="AN89" s="63">
        <f t="shared" si="30"/>
        <v>3.11810272983533E-3</v>
      </c>
      <c r="AO89" s="63">
        <f t="shared" si="30"/>
        <v>2.7271475847756061E-3</v>
      </c>
      <c r="AP89" s="82">
        <f t="shared" si="30"/>
        <v>0.22181275680944496</v>
      </c>
      <c r="AQ89" s="63">
        <f t="shared" si="30"/>
        <v>1.6109024999755234E-3</v>
      </c>
      <c r="AR89" s="63">
        <f t="shared" si="30"/>
        <v>2.9011661124368495E-3</v>
      </c>
      <c r="AS89" s="63">
        <f t="shared" si="30"/>
        <v>3.4574850098289017E-3</v>
      </c>
      <c r="AT89" s="63">
        <f t="shared" si="30"/>
        <v>1.6706270962291915E-3</v>
      </c>
      <c r="AU89" s="63">
        <f t="shared" si="30"/>
        <v>2.7708645325929598E-3</v>
      </c>
      <c r="AV89" s="63">
        <f t="shared" si="30"/>
        <v>2.1459704618171753E-3</v>
      </c>
      <c r="AW89" s="63">
        <f t="shared" si="30"/>
        <v>3.5827755740582201E-3</v>
      </c>
      <c r="AX89" s="63">
        <f t="shared" si="30"/>
        <v>4.0415238957354103E-3</v>
      </c>
      <c r="AY89" s="63">
        <f t="shared" si="30"/>
        <v>1.7335282878735531E-3</v>
      </c>
      <c r="AZ89" s="63">
        <f t="shared" si="30"/>
        <v>7.18961940055481E-4</v>
      </c>
      <c r="BA89" s="63">
        <f t="shared" si="30"/>
        <v>2.0185437446360926E-3</v>
      </c>
      <c r="BB89" s="63">
        <f t="shared" si="30"/>
        <v>9.3172598680990714E-3</v>
      </c>
      <c r="BC89" s="63">
        <f t="shared" si="30"/>
        <v>1.0245261445885332E-3</v>
      </c>
      <c r="BD89" s="63">
        <f t="shared" si="30"/>
        <v>1.2105114259566214E-3</v>
      </c>
      <c r="BE89" s="63">
        <f t="shared" si="30"/>
        <v>7.6949191225872075E-3</v>
      </c>
      <c r="BF89" s="63">
        <f t="shared" si="30"/>
        <v>7.7437927852379825E-3</v>
      </c>
      <c r="BG89" s="63">
        <f t="shared" si="30"/>
        <v>3.1596560194022245E-3</v>
      </c>
      <c r="BH89" s="63">
        <f t="shared" si="30"/>
        <v>1.3502800128388287E-3</v>
      </c>
      <c r="BI89" s="63">
        <f t="shared" si="30"/>
        <v>1.1758764200621189E-3</v>
      </c>
      <c r="BJ89" s="63">
        <f t="shared" si="30"/>
        <v>9.1874895612930739E-4</v>
      </c>
      <c r="BK89" s="61">
        <f t="shared" si="30"/>
        <v>2.9287951041178637</v>
      </c>
      <c r="BL89" s="61">
        <f t="shared" si="30"/>
        <v>1.8732879675916916</v>
      </c>
      <c r="BM89" s="61">
        <f t="shared" si="30"/>
        <v>0.33224699169753741</v>
      </c>
      <c r="BN89" s="61">
        <f t="shared" si="30"/>
        <v>1.3381581128956628</v>
      </c>
      <c r="BO89" s="61">
        <f t="shared" si="30"/>
        <v>0.51242108643427742</v>
      </c>
      <c r="BP89" s="61">
        <f t="shared" si="30"/>
        <v>38.721848941647991</v>
      </c>
      <c r="BQ89" s="61">
        <f t="shared" si="30"/>
        <v>70.383450214494886</v>
      </c>
      <c r="BR89" s="113">
        <f t="shared" si="30"/>
        <v>4.2642786124230421</v>
      </c>
    </row>
    <row r="90" spans="11:70" x14ac:dyDescent="0.25">
      <c r="K90" s="40" t="s">
        <v>1</v>
      </c>
      <c r="L90" s="41" t="s">
        <v>132</v>
      </c>
      <c r="M90" s="68">
        <f>AVERAGE(M74:M79)</f>
        <v>65.5</v>
      </c>
      <c r="N90" s="50">
        <f t="shared" ref="N90:BR90" si="31">AVERAGE(N74:N79)</f>
        <v>9.3571428571428577</v>
      </c>
      <c r="O90" s="50">
        <f t="shared" si="31"/>
        <v>2.1593406593406592</v>
      </c>
      <c r="P90" s="50">
        <f t="shared" si="31"/>
        <v>24.033333333333331</v>
      </c>
      <c r="Q90" s="67">
        <f t="shared" si="31"/>
        <v>0.35654999999999998</v>
      </c>
      <c r="R90" s="51">
        <f t="shared" si="31"/>
        <v>1.4690883354484133E-2</v>
      </c>
      <c r="S90" s="52">
        <f t="shared" si="31"/>
        <v>0.54508333333333336</v>
      </c>
      <c r="T90" s="50">
        <f t="shared" si="31"/>
        <v>169.75395806260931</v>
      </c>
      <c r="U90" s="50">
        <f t="shared" si="31"/>
        <v>14.151705</v>
      </c>
      <c r="V90" s="50">
        <f t="shared" si="31"/>
        <v>333.11055555555555</v>
      </c>
      <c r="W90" s="50">
        <f t="shared" si="31"/>
        <v>298.05055555555555</v>
      </c>
      <c r="X90" s="50">
        <f t="shared" si="31"/>
        <v>46.350833333333334</v>
      </c>
      <c r="Y90" s="50">
        <f t="shared" si="31"/>
        <v>19.637499999999999</v>
      </c>
      <c r="Z90" s="52">
        <f t="shared" si="31"/>
        <v>59.150127192814686</v>
      </c>
      <c r="AA90" s="52">
        <f t="shared" si="31"/>
        <v>39.803686105639393</v>
      </c>
      <c r="AB90" s="52">
        <f t="shared" si="31"/>
        <v>2.6515155285157781</v>
      </c>
      <c r="AC90" s="52">
        <f t="shared" si="31"/>
        <v>2.9059974303962455</v>
      </c>
      <c r="AD90" s="52">
        <f t="shared" si="31"/>
        <v>2.0170866403336315E-2</v>
      </c>
      <c r="AE90" s="52">
        <f t="shared" si="31"/>
        <v>0.29228084571204338</v>
      </c>
      <c r="AF90" s="52">
        <f t="shared" si="31"/>
        <v>0.23077620074263605</v>
      </c>
      <c r="AG90" s="52">
        <f t="shared" si="31"/>
        <v>0.16965129190994618</v>
      </c>
      <c r="AH90" s="52">
        <f t="shared" si="31"/>
        <v>0.1710342845026788</v>
      </c>
      <c r="AI90" s="52">
        <f t="shared" si="31"/>
        <v>1.7158159198183184E-2</v>
      </c>
      <c r="AJ90" s="52">
        <f t="shared" si="31"/>
        <v>3.3916154887347241E-2</v>
      </c>
      <c r="AK90" s="52">
        <f t="shared" si="31"/>
        <v>2.6886969855496795E-2</v>
      </c>
      <c r="AL90" s="52">
        <f t="shared" si="31"/>
        <v>7.9065704439016289E-3</v>
      </c>
      <c r="AM90" s="52">
        <f t="shared" si="31"/>
        <v>2.6012666777181202E-2</v>
      </c>
      <c r="AN90" s="52">
        <f t="shared" si="31"/>
        <v>2.2511768522097148E-2</v>
      </c>
      <c r="AO90" s="52">
        <f t="shared" si="31"/>
        <v>4.6203613567209506E-2</v>
      </c>
      <c r="AP90" s="80">
        <f t="shared" si="31"/>
        <v>3.2403568340350204</v>
      </c>
      <c r="AQ90" s="52">
        <f t="shared" si="31"/>
        <v>2.2106821873805183E-2</v>
      </c>
      <c r="AR90" s="52">
        <f t="shared" si="31"/>
        <v>3.3009610746283273E-2</v>
      </c>
      <c r="AS90" s="52">
        <f t="shared" si="31"/>
        <v>3.9420809125921392E-2</v>
      </c>
      <c r="AT90" s="52">
        <f t="shared" si="31"/>
        <v>1.8059149227079522E-2</v>
      </c>
      <c r="AU90" s="52">
        <f t="shared" si="31"/>
        <v>3.0360116881417071E-2</v>
      </c>
      <c r="AV90" s="52">
        <f t="shared" si="31"/>
        <v>2.0519319324581477E-2</v>
      </c>
      <c r="AW90" s="52">
        <f t="shared" si="31"/>
        <v>4.8154703696281387E-2</v>
      </c>
      <c r="AX90" s="52">
        <f t="shared" si="31"/>
        <v>5.9172363809484985E-2</v>
      </c>
      <c r="AY90" s="52">
        <f t="shared" si="31"/>
        <v>1.0364094999570051E-2</v>
      </c>
      <c r="AZ90" s="52">
        <f t="shared" si="31"/>
        <v>1.0565239620041716E-2</v>
      </c>
      <c r="BA90" s="52">
        <f t="shared" si="31"/>
        <v>3.8293704685686859E-2</v>
      </c>
      <c r="BB90" s="52">
        <f t="shared" si="31"/>
        <v>0.17769679926326362</v>
      </c>
      <c r="BC90" s="52">
        <f t="shared" si="31"/>
        <v>9.5454468488205841E-3</v>
      </c>
      <c r="BD90" s="52">
        <f t="shared" si="31"/>
        <v>1.077796633981272E-2</v>
      </c>
      <c r="BE90" s="52">
        <f t="shared" si="31"/>
        <v>8.3182200485884969E-2</v>
      </c>
      <c r="BF90" s="52">
        <f t="shared" si="31"/>
        <v>0.13055261976755433</v>
      </c>
      <c r="BG90" s="52">
        <f t="shared" si="31"/>
        <v>4.1269223811476512E-2</v>
      </c>
      <c r="BH90" s="52">
        <f t="shared" si="31"/>
        <v>1.8539822944399317E-2</v>
      </c>
      <c r="BI90" s="52">
        <f t="shared" si="31"/>
        <v>1.0155342635542195E-2</v>
      </c>
      <c r="BJ90" s="52">
        <f t="shared" si="31"/>
        <v>7.40181745261069E-3</v>
      </c>
      <c r="BK90" s="50">
        <f t="shared" si="31"/>
        <v>33.523333333333333</v>
      </c>
      <c r="BL90" s="50">
        <f t="shared" si="31"/>
        <v>10.418333333333335</v>
      </c>
      <c r="BM90" s="50">
        <f t="shared" si="31"/>
        <v>0.9700000000000002</v>
      </c>
      <c r="BN90" s="50">
        <f t="shared" si="31"/>
        <v>11.266666666666666</v>
      </c>
      <c r="BO90" s="50">
        <f t="shared" si="31"/>
        <v>23.034166666666668</v>
      </c>
      <c r="BP90" s="50">
        <f t="shared" si="31"/>
        <v>458.55473856040732</v>
      </c>
      <c r="BQ90" s="50">
        <f t="shared" si="31"/>
        <v>791.85936254837213</v>
      </c>
      <c r="BR90" s="111">
        <f t="shared" si="31"/>
        <v>70.782799183841092</v>
      </c>
    </row>
    <row r="91" spans="11:70" x14ac:dyDescent="0.25">
      <c r="K91" s="43" t="s">
        <v>1</v>
      </c>
      <c r="L91" s="44" t="s">
        <v>133</v>
      </c>
      <c r="M91" s="58">
        <f>STDEV(M74:M79)</f>
        <v>2.5099800796022267</v>
      </c>
      <c r="N91" s="54">
        <f t="shared" ref="N91:BR91" si="32">STDEV(N74:N79)</f>
        <v>0.35856858280031817</v>
      </c>
      <c r="O91" s="54">
        <f t="shared" si="32"/>
        <v>8.2746596030842862E-2</v>
      </c>
      <c r="P91" s="54">
        <f t="shared" si="32"/>
        <v>3.2665986387474502</v>
      </c>
      <c r="Q91" s="57">
        <f t="shared" si="32"/>
        <v>9.5494497223662059E-2</v>
      </c>
      <c r="R91" s="55">
        <f t="shared" si="32"/>
        <v>2.2217703199196893E-3</v>
      </c>
      <c r="S91" s="56">
        <f t="shared" si="32"/>
        <v>0.15633055256944078</v>
      </c>
      <c r="T91" s="54">
        <f t="shared" si="32"/>
        <v>64.330396527517195</v>
      </c>
      <c r="U91" s="54">
        <f t="shared" si="32"/>
        <v>1.9526263807164996</v>
      </c>
      <c r="V91" s="54">
        <f t="shared" si="32"/>
        <v>78.100644546114452</v>
      </c>
      <c r="W91" s="54">
        <f t="shared" si="32"/>
        <v>175.91764824822209</v>
      </c>
      <c r="X91" s="54">
        <f t="shared" si="32"/>
        <v>15.574314243865345</v>
      </c>
      <c r="Y91" s="54">
        <f t="shared" si="32"/>
        <v>5.1008212574055305</v>
      </c>
      <c r="Z91" s="56">
        <f t="shared" si="32"/>
        <v>6.531466369980671</v>
      </c>
      <c r="AA91" s="56">
        <f t="shared" si="32"/>
        <v>6.9257728032032873</v>
      </c>
      <c r="AB91" s="56">
        <f t="shared" si="32"/>
        <v>1.1175020152175092</v>
      </c>
      <c r="AC91" s="56">
        <f t="shared" si="32"/>
        <v>0.9144795972607751</v>
      </c>
      <c r="AD91" s="56">
        <f t="shared" si="32"/>
        <v>7.8838007388002708E-3</v>
      </c>
      <c r="AE91" s="56">
        <f t="shared" si="32"/>
        <v>0.12480153845315213</v>
      </c>
      <c r="AF91" s="56">
        <f t="shared" si="32"/>
        <v>0.12200056125114864</v>
      </c>
      <c r="AG91" s="56">
        <f t="shared" si="32"/>
        <v>8.3560762593070728E-2</v>
      </c>
      <c r="AH91" s="56">
        <f t="shared" si="32"/>
        <v>2.7754142309575586E-2</v>
      </c>
      <c r="AI91" s="56">
        <f t="shared" si="32"/>
        <v>4.1152619677090468E-3</v>
      </c>
      <c r="AJ91" s="56">
        <f t="shared" si="32"/>
        <v>1.6185440707800244E-2</v>
      </c>
      <c r="AK91" s="56">
        <f t="shared" si="32"/>
        <v>1.1562301577554753E-2</v>
      </c>
      <c r="AL91" s="56">
        <f t="shared" si="32"/>
        <v>3.6272986351011281E-3</v>
      </c>
      <c r="AM91" s="56">
        <f t="shared" si="32"/>
        <v>6.0069619798532072E-3</v>
      </c>
      <c r="AN91" s="56">
        <f t="shared" si="32"/>
        <v>1.3262729917881071E-2</v>
      </c>
      <c r="AO91" s="56">
        <f t="shared" si="32"/>
        <v>1.549247013989143E-2</v>
      </c>
      <c r="AP91" s="81">
        <f t="shared" si="32"/>
        <v>0.8977946092882928</v>
      </c>
      <c r="AQ91" s="56">
        <f t="shared" si="32"/>
        <v>1.0747466472445824E-2</v>
      </c>
      <c r="AR91" s="56">
        <f t="shared" si="32"/>
        <v>1.4705046027013302E-2</v>
      </c>
      <c r="AS91" s="56">
        <f t="shared" si="32"/>
        <v>1.6375762139457281E-2</v>
      </c>
      <c r="AT91" s="56">
        <f t="shared" si="32"/>
        <v>8.1339745630221293E-3</v>
      </c>
      <c r="AU91" s="56">
        <f t="shared" si="32"/>
        <v>3.3782988941524372E-2</v>
      </c>
      <c r="AV91" s="56">
        <f t="shared" si="32"/>
        <v>1.0239528089927995E-2</v>
      </c>
      <c r="AW91" s="56">
        <f t="shared" si="32"/>
        <v>3.0386664050913555E-2</v>
      </c>
      <c r="AX91" s="56">
        <f t="shared" si="32"/>
        <v>2.6225023368791737E-2</v>
      </c>
      <c r="AY91" s="56">
        <f t="shared" si="32"/>
        <v>7.5952515731141325E-3</v>
      </c>
      <c r="AZ91" s="56">
        <f t="shared" si="32"/>
        <v>4.4181029651376678E-3</v>
      </c>
      <c r="BA91" s="56">
        <f t="shared" si="32"/>
        <v>2.5315708676089094E-2</v>
      </c>
      <c r="BB91" s="56">
        <f t="shared" si="32"/>
        <v>8.5572924999507485E-2</v>
      </c>
      <c r="BC91" s="56">
        <f t="shared" si="32"/>
        <v>2.1902925567508164E-3</v>
      </c>
      <c r="BD91" s="56">
        <f t="shared" si="32"/>
        <v>4.6173208302202539E-3</v>
      </c>
      <c r="BE91" s="56">
        <f t="shared" si="32"/>
        <v>4.6900774249350255E-2</v>
      </c>
      <c r="BF91" s="56">
        <f t="shared" si="32"/>
        <v>8.3165007859755516E-2</v>
      </c>
      <c r="BG91" s="56">
        <f t="shared" si="32"/>
        <v>2.2592310674800328E-2</v>
      </c>
      <c r="BH91" s="56">
        <f t="shared" si="32"/>
        <v>4.5738729078528429E-3</v>
      </c>
      <c r="BI91" s="56">
        <f t="shared" si="32"/>
        <v>7.2436131362197858E-3</v>
      </c>
      <c r="BJ91" s="56">
        <f t="shared" si="32"/>
        <v>4.0287123971114091E-3</v>
      </c>
      <c r="BK91" s="54">
        <f t="shared" si="32"/>
        <v>10.176713942460328</v>
      </c>
      <c r="BL91" s="54">
        <f t="shared" si="32"/>
        <v>1.6240740951898238</v>
      </c>
      <c r="BM91" s="54">
        <f t="shared" si="32"/>
        <v>0.33680855096033352</v>
      </c>
      <c r="BN91" s="54">
        <f t="shared" si="32"/>
        <v>3.5293960767625232</v>
      </c>
      <c r="BO91" s="54">
        <f t="shared" si="32"/>
        <v>2.6600308582169552</v>
      </c>
      <c r="BP91" s="54">
        <f t="shared" si="32"/>
        <v>93.712637493738129</v>
      </c>
      <c r="BQ91" s="54">
        <f t="shared" si="32"/>
        <v>433.68211282398107</v>
      </c>
      <c r="BR91" s="112">
        <f t="shared" si="32"/>
        <v>20.078619615897086</v>
      </c>
    </row>
    <row r="92" spans="11:70" x14ac:dyDescent="0.25">
      <c r="K92" s="43" t="s">
        <v>1</v>
      </c>
      <c r="L92" s="44" t="s">
        <v>134</v>
      </c>
      <c r="M92" s="44">
        <f>COUNTA(M74:M79)</f>
        <v>6</v>
      </c>
      <c r="N92" s="44">
        <f t="shared" ref="N92:BR92" si="33">COUNTA(N74:N79)</f>
        <v>6</v>
      </c>
      <c r="O92" s="44">
        <f t="shared" si="33"/>
        <v>6</v>
      </c>
      <c r="P92" s="44">
        <f t="shared" si="33"/>
        <v>6</v>
      </c>
      <c r="Q92" s="114">
        <f t="shared" si="33"/>
        <v>6</v>
      </c>
      <c r="R92" s="44">
        <f t="shared" si="33"/>
        <v>6</v>
      </c>
      <c r="S92" s="44">
        <f t="shared" si="33"/>
        <v>6</v>
      </c>
      <c r="T92" s="44">
        <f t="shared" si="33"/>
        <v>6</v>
      </c>
      <c r="U92" s="44">
        <f t="shared" si="33"/>
        <v>6</v>
      </c>
      <c r="V92" s="44">
        <f t="shared" si="33"/>
        <v>6</v>
      </c>
      <c r="W92" s="44">
        <f t="shared" si="33"/>
        <v>6</v>
      </c>
      <c r="X92" s="44">
        <f t="shared" si="33"/>
        <v>6</v>
      </c>
      <c r="Y92" s="44">
        <f t="shared" si="33"/>
        <v>6</v>
      </c>
      <c r="Z92" s="44">
        <f t="shared" si="33"/>
        <v>6</v>
      </c>
      <c r="AA92" s="44">
        <f t="shared" si="33"/>
        <v>6</v>
      </c>
      <c r="AB92" s="44">
        <f t="shared" si="33"/>
        <v>6</v>
      </c>
      <c r="AC92" s="44">
        <f t="shared" si="33"/>
        <v>6</v>
      </c>
      <c r="AD92" s="44">
        <f t="shared" si="33"/>
        <v>6</v>
      </c>
      <c r="AE92" s="44">
        <f t="shared" si="33"/>
        <v>6</v>
      </c>
      <c r="AF92" s="44">
        <f t="shared" si="33"/>
        <v>6</v>
      </c>
      <c r="AG92" s="44">
        <f t="shared" si="33"/>
        <v>6</v>
      </c>
      <c r="AH92" s="44">
        <f t="shared" si="33"/>
        <v>6</v>
      </c>
      <c r="AI92" s="44">
        <f t="shared" si="33"/>
        <v>6</v>
      </c>
      <c r="AJ92" s="44">
        <f t="shared" si="33"/>
        <v>6</v>
      </c>
      <c r="AK92" s="44">
        <f t="shared" si="33"/>
        <v>6</v>
      </c>
      <c r="AL92" s="44">
        <f t="shared" si="33"/>
        <v>6</v>
      </c>
      <c r="AM92" s="44">
        <f t="shared" si="33"/>
        <v>6</v>
      </c>
      <c r="AN92" s="44">
        <f t="shared" si="33"/>
        <v>6</v>
      </c>
      <c r="AO92" s="44">
        <f t="shared" si="33"/>
        <v>6</v>
      </c>
      <c r="AP92" s="78">
        <f t="shared" si="33"/>
        <v>6</v>
      </c>
      <c r="AQ92" s="44">
        <f t="shared" si="33"/>
        <v>6</v>
      </c>
      <c r="AR92" s="44">
        <f t="shared" si="33"/>
        <v>6</v>
      </c>
      <c r="AS92" s="44">
        <f t="shared" si="33"/>
        <v>6</v>
      </c>
      <c r="AT92" s="44">
        <f t="shared" si="33"/>
        <v>6</v>
      </c>
      <c r="AU92" s="44">
        <f t="shared" si="33"/>
        <v>6</v>
      </c>
      <c r="AV92" s="44">
        <f t="shared" si="33"/>
        <v>6</v>
      </c>
      <c r="AW92" s="44">
        <f t="shared" si="33"/>
        <v>6</v>
      </c>
      <c r="AX92" s="44">
        <f t="shared" si="33"/>
        <v>6</v>
      </c>
      <c r="AY92" s="44">
        <f t="shared" si="33"/>
        <v>6</v>
      </c>
      <c r="AZ92" s="44">
        <f t="shared" si="33"/>
        <v>6</v>
      </c>
      <c r="BA92" s="44">
        <f t="shared" si="33"/>
        <v>6</v>
      </c>
      <c r="BB92" s="44">
        <f t="shared" si="33"/>
        <v>6</v>
      </c>
      <c r="BC92" s="44">
        <f t="shared" si="33"/>
        <v>6</v>
      </c>
      <c r="BD92" s="44">
        <f t="shared" si="33"/>
        <v>6</v>
      </c>
      <c r="BE92" s="44">
        <f t="shared" si="33"/>
        <v>6</v>
      </c>
      <c r="BF92" s="44">
        <f t="shared" si="33"/>
        <v>6</v>
      </c>
      <c r="BG92" s="44">
        <f t="shared" si="33"/>
        <v>6</v>
      </c>
      <c r="BH92" s="44">
        <f t="shared" si="33"/>
        <v>6</v>
      </c>
      <c r="BI92" s="44">
        <f t="shared" si="33"/>
        <v>6</v>
      </c>
      <c r="BJ92" s="44">
        <f t="shared" si="33"/>
        <v>6</v>
      </c>
      <c r="BK92" s="44">
        <f t="shared" si="33"/>
        <v>6</v>
      </c>
      <c r="BL92" s="44">
        <f t="shared" si="33"/>
        <v>6</v>
      </c>
      <c r="BM92" s="44">
        <f t="shared" si="33"/>
        <v>6</v>
      </c>
      <c r="BN92" s="44">
        <f t="shared" si="33"/>
        <v>6</v>
      </c>
      <c r="BO92" s="44">
        <f t="shared" si="33"/>
        <v>6</v>
      </c>
      <c r="BP92" s="44">
        <f t="shared" si="33"/>
        <v>6</v>
      </c>
      <c r="BQ92" s="44">
        <f t="shared" si="33"/>
        <v>6</v>
      </c>
      <c r="BR92" s="45">
        <f t="shared" si="33"/>
        <v>6</v>
      </c>
    </row>
    <row r="93" spans="11:70" ht="15.75" thickBot="1" x14ac:dyDescent="0.3">
      <c r="K93" s="46" t="s">
        <v>1</v>
      </c>
      <c r="L93" s="47" t="s">
        <v>135</v>
      </c>
      <c r="M93" s="65">
        <f>M91/SQRT(M92)</f>
        <v>1.0246950765959599</v>
      </c>
      <c r="N93" s="61">
        <f t="shared" ref="N93:BR93" si="34">N91/SQRT(N92)</f>
        <v>0.14638501094228001</v>
      </c>
      <c r="O93" s="61">
        <f t="shared" si="34"/>
        <v>3.3781156371295473E-2</v>
      </c>
      <c r="P93" s="61">
        <f t="shared" si="34"/>
        <v>1.3335833099002288</v>
      </c>
      <c r="Q93" s="64">
        <f t="shared" si="34"/>
        <v>3.8985465240266151E-2</v>
      </c>
      <c r="R93" s="62">
        <f t="shared" si="34"/>
        <v>9.0703393491056326E-4</v>
      </c>
      <c r="S93" s="63">
        <f t="shared" si="34"/>
        <v>6.3821680833745273E-2</v>
      </c>
      <c r="T93" s="61">
        <f t="shared" si="34"/>
        <v>26.262774407221325</v>
      </c>
      <c r="U93" s="61">
        <f t="shared" si="34"/>
        <v>0.79715638184215121</v>
      </c>
      <c r="V93" s="61">
        <f t="shared" si="34"/>
        <v>31.884454620077054</v>
      </c>
      <c r="W93" s="61">
        <f t="shared" si="34"/>
        <v>71.818079159759861</v>
      </c>
      <c r="X93" s="61">
        <f t="shared" si="34"/>
        <v>6.3581871652050195</v>
      </c>
      <c r="Y93" s="61">
        <f t="shared" si="34"/>
        <v>2.0824015582975401</v>
      </c>
      <c r="Z93" s="63">
        <f t="shared" si="34"/>
        <v>2.666459979766822</v>
      </c>
      <c r="AA93" s="63">
        <f t="shared" si="34"/>
        <v>2.8274349070488585</v>
      </c>
      <c r="AB93" s="63">
        <f t="shared" si="34"/>
        <v>0.45621828730247005</v>
      </c>
      <c r="AC93" s="63">
        <f t="shared" si="34"/>
        <v>0.37333473224579344</v>
      </c>
      <c r="AD93" s="63">
        <f t="shared" si="34"/>
        <v>3.218548173972951E-3</v>
      </c>
      <c r="AE93" s="63">
        <f t="shared" si="34"/>
        <v>5.0950014720759426E-2</v>
      </c>
      <c r="AF93" s="63">
        <f t="shared" si="34"/>
        <v>4.9806520566413243E-2</v>
      </c>
      <c r="AG93" s="63">
        <f t="shared" si="34"/>
        <v>3.4113538478477839E-2</v>
      </c>
      <c r="AH93" s="63">
        <f t="shared" si="34"/>
        <v>1.1330581151175004E-2</v>
      </c>
      <c r="AI93" s="63">
        <f t="shared" si="34"/>
        <v>1.6800486631281715E-3</v>
      </c>
      <c r="AJ93" s="63">
        <f t="shared" si="34"/>
        <v>6.6076784993636672E-3</v>
      </c>
      <c r="AK93" s="63">
        <f t="shared" si="34"/>
        <v>4.7202898528643546E-3</v>
      </c>
      <c r="AL93" s="63">
        <f t="shared" si="34"/>
        <v>1.4808384667819394E-3</v>
      </c>
      <c r="AM93" s="63">
        <f t="shared" si="34"/>
        <v>2.4523319591564941E-3</v>
      </c>
      <c r="AN93" s="63">
        <f t="shared" si="34"/>
        <v>5.4144868158588783E-3</v>
      </c>
      <c r="AO93" s="63">
        <f t="shared" si="34"/>
        <v>6.3247744496731217E-3</v>
      </c>
      <c r="AP93" s="82">
        <f t="shared" si="34"/>
        <v>0.36652311442961738</v>
      </c>
      <c r="AQ93" s="63">
        <f t="shared" si="34"/>
        <v>4.3876348141936921E-3</v>
      </c>
      <c r="AR93" s="63">
        <f t="shared" si="34"/>
        <v>6.0033099017206019E-3</v>
      </c>
      <c r="AS93" s="63">
        <f t="shared" si="34"/>
        <v>6.685376898476288E-3</v>
      </c>
      <c r="AT93" s="63">
        <f t="shared" si="34"/>
        <v>3.3206812100303319E-3</v>
      </c>
      <c r="AU93" s="63">
        <f t="shared" si="34"/>
        <v>1.3791847482136915E-2</v>
      </c>
      <c r="AV93" s="63">
        <f t="shared" si="34"/>
        <v>4.1802698378698086E-3</v>
      </c>
      <c r="AW93" s="63">
        <f t="shared" si="34"/>
        <v>1.2405303651685183E-2</v>
      </c>
      <c r="AX93" s="63">
        <f t="shared" si="34"/>
        <v>1.0706320957684085E-2</v>
      </c>
      <c r="AY93" s="63">
        <f t="shared" si="34"/>
        <v>3.100748470366811E-3</v>
      </c>
      <c r="AZ93" s="63">
        <f t="shared" si="34"/>
        <v>1.8036829826107773E-3</v>
      </c>
      <c r="BA93" s="63">
        <f t="shared" si="34"/>
        <v>1.0335094788894559E-2</v>
      </c>
      <c r="BB93" s="63">
        <f t="shared" si="34"/>
        <v>3.49350003410413E-2</v>
      </c>
      <c r="BC93" s="63">
        <f t="shared" si="34"/>
        <v>8.9418319190924457E-4</v>
      </c>
      <c r="BD93" s="63">
        <f t="shared" si="34"/>
        <v>1.8850133354606036E-3</v>
      </c>
      <c r="BE93" s="63">
        <f t="shared" si="34"/>
        <v>1.9147160908728811E-2</v>
      </c>
      <c r="BF93" s="63">
        <f t="shared" si="34"/>
        <v>3.3951972285158921E-2</v>
      </c>
      <c r="BG93" s="63">
        <f t="shared" si="34"/>
        <v>9.2232722106157187E-3</v>
      </c>
      <c r="BH93" s="63">
        <f t="shared" si="34"/>
        <v>1.8672757954299013E-3</v>
      </c>
      <c r="BI93" s="63">
        <f t="shared" si="34"/>
        <v>2.9571926796433091E-3</v>
      </c>
      <c r="BJ93" s="63">
        <f t="shared" si="34"/>
        <v>1.6447149488913045E-3</v>
      </c>
      <c r="BK93" s="61">
        <f t="shared" si="34"/>
        <v>4.154626069549189</v>
      </c>
      <c r="BL93" s="61">
        <f t="shared" si="34"/>
        <v>0.66302547294789071</v>
      </c>
      <c r="BM93" s="61">
        <f t="shared" si="34"/>
        <v>0.13750151514316705</v>
      </c>
      <c r="BN93" s="61">
        <f t="shared" si="34"/>
        <v>1.4408699147081652</v>
      </c>
      <c r="BO93" s="61">
        <f t="shared" si="34"/>
        <v>1.0859530504481945</v>
      </c>
      <c r="BP93" s="61">
        <f t="shared" si="34"/>
        <v>38.258024051678305</v>
      </c>
      <c r="BQ93" s="61">
        <f t="shared" si="34"/>
        <v>177.04998116514645</v>
      </c>
      <c r="BR93" s="113">
        <f t="shared" si="34"/>
        <v>8.197062133064172</v>
      </c>
    </row>
  </sheetData>
  <sortState ref="X69:X95">
    <sortCondition ref="X6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S1</vt:lpstr>
      <vt:lpstr>Table S2</vt:lpstr>
      <vt:lpstr>Table 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Houten, Sander</dc:creator>
  <cp:lastModifiedBy>Houten, Sander</cp:lastModifiedBy>
  <cp:lastPrinted>2020-10-22T19:58:26Z</cp:lastPrinted>
  <dcterms:created xsi:type="dcterms:W3CDTF">2020-10-22T19:14:17Z</dcterms:created>
  <dcterms:modified xsi:type="dcterms:W3CDTF">2020-11-10T21:17:11Z</dcterms:modified>
</cp:coreProperties>
</file>