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dbo\Dropbox\TwinsUK_plasma_paper\Manuscript\Supplemntary Materials\"/>
    </mc:Choice>
  </mc:AlternateContent>
  <bookViews>
    <workbookView xWindow="0" yWindow="465" windowWidth="28800" windowHeight="16395" tabRatio="500"/>
  </bookViews>
  <sheets>
    <sheet name="ST3" sheetId="1" r:id="rId1"/>
  </sheets>
  <definedNames>
    <definedName name="_xlnm._FilterDatabase" localSheetId="0" hidden="1">'ST3'!$A$7:$BF$21</definedName>
    <definedName name="_FilterDatabase_0" localSheetId="0">'ST3'!$A$7:$BI$21</definedName>
    <definedName name="_FilterDatabase_0_0_0_0" localSheetId="0">'ST3'!$A$7:$AU$21</definedName>
  </definedNames>
  <calcPr calcId="162913" iterateDelta="1E-4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Q20" i="1" l="1"/>
  <c r="AQ19" i="1"/>
  <c r="AQ18" i="1"/>
  <c r="AJ18" i="1"/>
  <c r="AQ17" i="1"/>
  <c r="AQ16" i="1"/>
  <c r="AJ16" i="1"/>
  <c r="AQ15" i="1"/>
  <c r="AJ15" i="1"/>
  <c r="AQ14" i="1"/>
  <c r="AJ14" i="1"/>
  <c r="AQ13" i="1"/>
  <c r="AJ13" i="1"/>
  <c r="AQ12" i="1"/>
  <c r="AJ12" i="1"/>
  <c r="AQ11" i="1"/>
  <c r="AJ11" i="1"/>
  <c r="AQ10" i="1"/>
  <c r="AJ10" i="1"/>
  <c r="AQ9" i="1"/>
  <c r="AJ9" i="1"/>
  <c r="AQ8" i="1"/>
  <c r="AJ8" i="1"/>
</calcChain>
</file>

<file path=xl/sharedStrings.xml><?xml version="1.0" encoding="utf-8"?>
<sst xmlns="http://schemas.openxmlformats.org/spreadsheetml/2006/main" count="269" uniqueCount="149">
  <si>
    <t>Information</t>
  </si>
  <si>
    <t>Discovery</t>
  </si>
  <si>
    <t>Replication – SOCCS</t>
  </si>
  <si>
    <t>Replication – QMDiab</t>
  </si>
  <si>
    <t>Replication – PainOR</t>
  </si>
  <si>
    <t>Replication – meta-analisys</t>
  </si>
  <si>
    <t>SNP</t>
  </si>
  <si>
    <t>CHR</t>
  </si>
  <si>
    <t>POS</t>
  </si>
  <si>
    <t>Nearest gene</t>
  </si>
  <si>
    <t>Candidate gene</t>
  </si>
  <si>
    <t>OTHER ALLELE</t>
  </si>
  <si>
    <t>EFFECT ALLELE</t>
  </si>
  <si>
    <t>Known</t>
  </si>
  <si>
    <t>MAC</t>
  </si>
  <si>
    <t>EAF</t>
  </si>
  <si>
    <t>IMPUTATION</t>
  </si>
  <si>
    <t>N</t>
  </si>
  <si>
    <t>BETA</t>
  </si>
  <si>
    <t>SE</t>
  </si>
  <si>
    <t>PVAL</t>
  </si>
  <si>
    <t>PVAL GC</t>
  </si>
  <si>
    <t>Top-trait</t>
  </si>
  <si>
    <t>All associated traits</t>
  </si>
  <si>
    <t>N_traits</t>
  </si>
  <si>
    <t>HWE</t>
  </si>
  <si>
    <t>INFO</t>
  </si>
  <si>
    <t>SNP Proxy</t>
  </si>
  <si>
    <t>LD</t>
  </si>
  <si>
    <t>EAF SE</t>
  </si>
  <si>
    <t>Direction</t>
  </si>
  <si>
    <t>HetISq</t>
  </si>
  <si>
    <t>HetChiSq</t>
  </si>
  <si>
    <t>HetDf</t>
  </si>
  <si>
    <t>HetPVal</t>
  </si>
  <si>
    <t>N total</t>
  </si>
  <si>
    <t>rs186127900</t>
  </si>
  <si>
    <t>AL445471.2</t>
  </si>
  <si>
    <t>MAN1C1</t>
  </si>
  <si>
    <t>T</t>
  </si>
  <si>
    <t>G</t>
  </si>
  <si>
    <t>PGP82</t>
  </si>
  <si>
    <t>PGP82;PGP78;PGP80;PGP63;PGP20;PGP6;PGP107;PGP2;PGP59;PGP90;PGP67;PGP86;PGP89;PGP38;PGP40;PGP88;PGP85;PGP83;PGP61;PGP84;PGP70;PGP79;PGP15;PGP99;PGP72;PGP45</t>
  </si>
  <si>
    <t>+++</t>
  </si>
  <si>
    <t>rs59111563</t>
  </si>
  <si>
    <t>ST6GAL1</t>
  </si>
  <si>
    <t>I</t>
  </si>
  <si>
    <t>D</t>
  </si>
  <si>
    <t>PGP41</t>
  </si>
  <si>
    <t>PGP41;PGP13;PGP42</t>
  </si>
  <si>
    <t>rs17775791</t>
  </si>
  <si>
    <t>rs3115663</t>
  </si>
  <si>
    <t>PRRC2A</t>
  </si>
  <si>
    <t>MHC</t>
  </si>
  <si>
    <t>C</t>
  </si>
  <si>
    <t>PGP18</t>
  </si>
  <si>
    <t>rs116442837</t>
  </si>
  <si>
    <t>+-+</t>
  </si>
  <si>
    <t>rs6421315</t>
  </si>
  <si>
    <t>IKZF1</t>
  </si>
  <si>
    <t>PGP60</t>
  </si>
  <si>
    <t>PGP60;PGP74</t>
  </si>
  <si>
    <t>---</t>
  </si>
  <si>
    <t>rs13297246</t>
  </si>
  <si>
    <t>B4GALT1</t>
  </si>
  <si>
    <t>A</t>
  </si>
  <si>
    <t>PGP67</t>
  </si>
  <si>
    <t>PGP67;PGP72</t>
  </si>
  <si>
    <t>rs3967200</t>
  </si>
  <si>
    <t>ST3GAL4</t>
  </si>
  <si>
    <t>PGP17</t>
  </si>
  <si>
    <t>PGP17;PGP29;PGP112;PGP34;PGP23;PGP25;PGP92</t>
  </si>
  <si>
    <t>rs35590487</t>
  </si>
  <si>
    <t>C14orf80</t>
  </si>
  <si>
    <t>IGH/TMEM121</t>
  </si>
  <si>
    <t>PGP62</t>
  </si>
  <si>
    <t>PGP62;PGP13</t>
  </si>
  <si>
    <t>rs9624334</t>
  </si>
  <si>
    <t>SMARCB1</t>
  </si>
  <si>
    <t>DERL3/CHCHD10</t>
  </si>
  <si>
    <t>PGP63</t>
  </si>
  <si>
    <t>PGP63;PGP80</t>
  </si>
  <si>
    <t>rs140053014</t>
  </si>
  <si>
    <t>KREMEN1</t>
  </si>
  <si>
    <t>?</t>
  </si>
  <si>
    <t>PGP109</t>
  </si>
  <si>
    <t>rs77604554</t>
  </si>
  <si>
    <t>rs909674</t>
  </si>
  <si>
    <t>MGAT3</t>
  </si>
  <si>
    <t>PGP56</t>
  </si>
  <si>
    <t>PGP56;PGP57;PGP63</t>
  </si>
  <si>
    <t>rs1866767</t>
  </si>
  <si>
    <t>B3GAT1</t>
  </si>
  <si>
    <t>PGP33</t>
  </si>
  <si>
    <t>PGP33;PGP22;PGP109</t>
  </si>
  <si>
    <t>rs1169303</t>
  </si>
  <si>
    <t>HNF1A</t>
  </si>
  <si>
    <t>HNF1a</t>
  </si>
  <si>
    <t>PGP30</t>
  </si>
  <si>
    <t>PGP30;PGP110</t>
  </si>
  <si>
    <t>rs7147636</t>
  </si>
  <si>
    <t>FUT8</t>
  </si>
  <si>
    <t>PGP20</t>
  </si>
  <si>
    <t>PGP20;PGP111;PGP47;PGP56;PGP57;PGP43;PGP28;PGP42;PGP31;PGP60;PGP74;PGP3;PGP32;PGP87;PGP37;PGP46;PGP39</t>
  </si>
  <si>
    <t>rs7255720</t>
  </si>
  <si>
    <t>NRTN</t>
  </si>
  <si>
    <t>FUT3/FUT6</t>
  </si>
  <si>
    <t>PGP110</t>
  </si>
  <si>
    <t>PGP110;PGP30;PGP24;PGP27;PGP32;PGP34;PGP105;PGP106;PGP103;PGP25;PGP102;PGP22;PGP112;PGP52;PGP51;PGP28;PGP23;PGP36</t>
  </si>
  <si>
    <t>NO PROXY</t>
  </si>
  <si>
    <t>-??</t>
  </si>
  <si>
    <t>Information about locus</t>
  </si>
  <si>
    <t>Leading SNP in the locus</t>
  </si>
  <si>
    <t>GRCh37 chromosome</t>
  </si>
  <si>
    <t>GRCh37 position</t>
  </si>
  <si>
    <t>Non effective allele</t>
  </si>
  <si>
    <t>Effective allele</t>
  </si>
  <si>
    <t>"1"  means the locus was found in previous GWASes [1,2]</t>
  </si>
  <si>
    <t>Discovery cohort - TwinsUK</t>
  </si>
  <si>
    <t>Minor allele count</t>
  </si>
  <si>
    <t>Imputation quality</t>
  </si>
  <si>
    <t>Sample size</t>
  </si>
  <si>
    <t>P-value of association between SNP and leading glycan trait</t>
  </si>
  <si>
    <t>P-value of association corrected for genomic control inflation factor, estimated for the leading glycan trait</t>
  </si>
  <si>
    <t>Glycan trait with strongest association with SNP</t>
  </si>
  <si>
    <t xml:space="preserve">All glycan traits, genome-wide significantly associated with the locus </t>
  </si>
  <si>
    <t xml:space="preserve">Number of glycan traits, genome-wide significantly associated with the locus </t>
  </si>
  <si>
    <t>Replication cohorts: SOCCS, QMDiab, PainoR UNIPR</t>
  </si>
  <si>
    <t>P-value of association</t>
  </si>
  <si>
    <t>HWE test P-value</t>
  </si>
  <si>
    <t>rsID of SNP used as proxy in case of absence of SNP in replication cohort</t>
  </si>
  <si>
    <t>Position of proxy SNP</t>
  </si>
  <si>
    <t>R2 between SNP and proxy SNP</t>
  </si>
  <si>
    <t>Meta-analysis of replication cohorts</t>
  </si>
  <si>
    <t>[1]</t>
  </si>
  <si>
    <r>
      <rPr>
        <sz val="10"/>
        <rFont val="Arial"/>
        <family val="2"/>
        <charset val="1"/>
      </rPr>
      <t xml:space="preserve">Lauc, G., Essafi, A., Huffman, J. E., Hayward, C., Knežević, A., Kattla, J. J., … Rudan, I. (2010). Genomics meets glycomics-the first GWAS study of human N-Glycome identifies HNF1α as a master regulator of plasma protein fucosylation. </t>
    </r>
    <r>
      <rPr>
        <i/>
        <sz val="10"/>
        <rFont val="Arial"/>
        <family val="2"/>
        <charset val="1"/>
      </rPr>
      <t>PLoS Genetics</t>
    </r>
    <r>
      <rPr>
        <sz val="10"/>
        <rFont val="Arial"/>
        <family val="2"/>
        <charset val="1"/>
      </rPr>
      <t xml:space="preserve">, </t>
    </r>
    <r>
      <rPr>
        <i/>
        <sz val="10"/>
        <rFont val="Arial"/>
        <family val="2"/>
        <charset val="1"/>
      </rPr>
      <t>6</t>
    </r>
    <r>
      <rPr>
        <sz val="10"/>
        <rFont val="Arial"/>
        <family val="2"/>
        <charset val="1"/>
      </rPr>
      <t>(12), e1001256. https://doi.org/10.1371/journal.pgen.1001256</t>
    </r>
  </si>
  <si>
    <t>[2]</t>
  </si>
  <si>
    <r>
      <rPr>
        <sz val="10"/>
        <rFont val="Arial"/>
        <family val="2"/>
        <charset val="1"/>
      </rPr>
      <t xml:space="preserve">Huffman, J. E., Knezevic, A., Vitart, V., Kattla, J., Adamczyk, B., Novokmet, M., … Lauc, G. (2011). Polymorphisms in B3GAT1, SLC9A9 and MGAT5 are associated with variation within the human plasma N-glycome of 3533 European adults. </t>
    </r>
    <r>
      <rPr>
        <i/>
        <sz val="10"/>
        <rFont val="Arial"/>
        <family val="2"/>
        <charset val="1"/>
      </rPr>
      <t>Human Molecular Genetics</t>
    </r>
    <r>
      <rPr>
        <sz val="10"/>
        <rFont val="Arial"/>
        <family val="2"/>
        <charset val="1"/>
      </rPr>
      <t xml:space="preserve">, </t>
    </r>
    <r>
      <rPr>
        <i/>
        <sz val="10"/>
        <rFont val="Arial"/>
        <family val="2"/>
        <charset val="1"/>
      </rPr>
      <t>20</t>
    </r>
    <r>
      <rPr>
        <sz val="10"/>
        <rFont val="Arial"/>
        <family val="2"/>
        <charset val="1"/>
      </rPr>
      <t>(24), 5000–11. https://doi.org/10.1093/hmg/ddr414</t>
    </r>
  </si>
  <si>
    <t>Effective allele frequence</t>
  </si>
  <si>
    <t>Effect size of effective allele</t>
  </si>
  <si>
    <t>Standard error of effect size</t>
  </si>
  <si>
    <t>Effect size of the SNP</t>
  </si>
  <si>
    <t>Standard error of effect allele frequence</t>
  </si>
  <si>
    <t>Direction of effect (+,- or ? denoting positive, negative or missing effect, respectively)</t>
  </si>
  <si>
    <t>Heterogeneity I^2 parameter</t>
  </si>
  <si>
    <t>Heterogeneity Chi^2 statistic</t>
  </si>
  <si>
    <t>Heterogeneity degrees of freedom</t>
  </si>
  <si>
    <t>Heterogeneity P value, based on above Chi^2 statistic</t>
  </si>
  <si>
    <t>Supplementary Table 3. Discovery and replication of fourteen loci associated with plasma glycome (P-value &lt; 1.66e-9).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</si>
</sst>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000"/>
    <numFmt numFmtId="167" formatCode="&quot;TRUE&quot;;&quot;TRUE&quot;;&quot;FALSE&quot;"/>
  </numFmts>
  <fonts count="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i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11" fontId="0" fillId="4" borderId="1" xfId="0" applyNumberFormat="1" applyFont="1" applyFill="1" applyBorder="1" applyAlignment="1">
      <alignment horizontal="center" vertical="center"/>
    </xf>
    <xf numFmtId="11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66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1" fontId="0" fillId="3" borderId="1" xfId="0" applyNumberFormat="1" applyFont="1" applyFill="1" applyBorder="1" applyAlignment="1">
      <alignment horizontal="center" vertical="center"/>
    </xf>
    <xf numFmtId="11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1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3" borderId="1" xfId="0" applyFill="1" applyBorder="1"/>
    <xf numFmtId="11" fontId="0" fillId="3" borderId="1" xfId="0" applyNumberFormat="1" applyFill="1" applyBorder="1"/>
    <xf numFmtId="165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1" fontId="0" fillId="2" borderId="1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7"/>
  <sheetViews>
    <sheetView tabSelected="1" topLeftCell="A49" zoomScaleNormal="100" zoomScalePageLayoutView="145" workbookViewId="0">
      <selection activeCell="D73" sqref="D73"/>
    </sheetView>
  </sheetViews>
  <sheetFormatPr defaultColWidth="8.85546875" defaultRowHeight="12.75" x14ac:dyDescent="0.2"/>
  <cols>
    <col min="1" max="1" width="10.7109375" style="1" customWidth="1"/>
    <col min="2" max="2" width="12.28515625" style="1" customWidth="1"/>
    <col min="3" max="3" width="9.140625" style="1" customWidth="1"/>
    <col min="4" max="4" width="9.85546875" style="1" customWidth="1"/>
    <col min="5" max="5" width="15.42578125" style="1" customWidth="1"/>
    <col min="6" max="6" width="15.140625" style="1" customWidth="1"/>
    <col min="7" max="7" width="10.7109375" style="1" customWidth="1"/>
    <col min="8" max="8" width="10.140625" style="1" customWidth="1"/>
    <col min="9" max="11" width="7" style="1" customWidth="1"/>
    <col min="12" max="12" width="8.85546875" style="1"/>
    <col min="13" max="13" width="7" style="1" customWidth="1"/>
    <col min="14" max="14" width="8" style="1" customWidth="1"/>
    <col min="15" max="15" width="8.140625" style="1" customWidth="1"/>
    <col min="16" max="16" width="9.7109375" style="1" customWidth="1"/>
    <col min="17" max="17" width="9" style="1" customWidth="1"/>
    <col min="18" max="18" width="7.42578125" style="1" customWidth="1"/>
    <col min="19" max="19" width="21.85546875" style="1" customWidth="1"/>
    <col min="20" max="20" width="7" style="1" customWidth="1"/>
    <col min="21" max="21" width="10" style="1" customWidth="1"/>
    <col min="22" max="22" width="10.85546875" style="1" customWidth="1"/>
    <col min="23" max="23" width="10.140625" style="1" customWidth="1"/>
    <col min="24" max="24" width="11" style="1" customWidth="1"/>
    <col min="25" max="27" width="7" style="1" customWidth="1"/>
    <col min="28" max="31" width="13" style="1" customWidth="1"/>
    <col min="32" max="32" width="7.5703125" style="1" bestFit="1" customWidth="1"/>
    <col min="33" max="33" width="8.42578125" style="1" bestFit="1" customWidth="1"/>
    <col min="34" max="34" width="9" style="1" bestFit="1" customWidth="1"/>
    <col min="35" max="35" width="7.7109375" style="1" bestFit="1" customWidth="1"/>
    <col min="36" max="37" width="7" style="1" customWidth="1"/>
    <col min="38" max="39" width="10.140625" style="1" customWidth="1"/>
    <col min="40" max="40" width="8.42578125" style="1" bestFit="1" customWidth="1"/>
    <col min="41" max="41" width="10.140625" style="1" customWidth="1"/>
    <col min="42" max="43" width="6.5703125" style="1" bestFit="1" customWidth="1"/>
    <col min="44" max="44" width="4" style="1" bestFit="1" customWidth="1"/>
    <col min="45" max="45" width="10.85546875" style="1" customWidth="1"/>
    <col min="46" max="46" width="9.85546875" style="1" customWidth="1"/>
    <col min="47" max="51" width="7" style="1" customWidth="1"/>
    <col min="52" max="52" width="10.7109375" style="1" customWidth="1"/>
    <col min="53" max="59" width="7" style="1" customWidth="1"/>
    <col min="60" max="61" width="10.85546875" style="1" customWidth="1"/>
    <col min="62" max="1013" width="7" style="1" customWidth="1"/>
    <col min="1014" max="1022" width="8.85546875" customWidth="1"/>
  </cols>
  <sheetData>
    <row r="1" spans="1:1021" x14ac:dyDescent="0.2">
      <c r="A1" s="2" t="s">
        <v>148</v>
      </c>
    </row>
    <row r="6" spans="1:1021" s="3" customFormat="1" ht="25.5" customHeight="1" x14ac:dyDescent="0.25">
      <c r="A6" s="48" t="s">
        <v>0</v>
      </c>
      <c r="B6" s="49"/>
      <c r="C6" s="49"/>
      <c r="D6" s="49"/>
      <c r="E6" s="49"/>
      <c r="F6" s="49"/>
      <c r="G6" s="49"/>
      <c r="H6" s="49"/>
      <c r="I6" s="50"/>
      <c r="J6" s="51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3"/>
      <c r="U6" s="48" t="s">
        <v>2</v>
      </c>
      <c r="V6" s="49"/>
      <c r="W6" s="49"/>
      <c r="X6" s="49"/>
      <c r="Y6" s="49"/>
      <c r="Z6" s="49"/>
      <c r="AA6" s="49"/>
      <c r="AB6" s="49"/>
      <c r="AC6" s="49"/>
      <c r="AD6" s="50"/>
      <c r="AE6" s="51" t="s">
        <v>3</v>
      </c>
      <c r="AF6" s="52"/>
      <c r="AG6" s="52"/>
      <c r="AH6" s="52"/>
      <c r="AI6" s="52"/>
      <c r="AJ6" s="52"/>
      <c r="AK6" s="53"/>
      <c r="AL6" s="48" t="s">
        <v>4</v>
      </c>
      <c r="AM6" s="49"/>
      <c r="AN6" s="49"/>
      <c r="AO6" s="49"/>
      <c r="AP6" s="49"/>
      <c r="AQ6" s="49"/>
      <c r="AR6" s="49"/>
      <c r="AS6" s="49"/>
      <c r="AT6" s="49"/>
      <c r="AU6" s="50"/>
      <c r="AV6" s="51" t="s">
        <v>5</v>
      </c>
      <c r="AW6" s="52"/>
      <c r="AX6" s="52"/>
      <c r="AY6" s="52"/>
      <c r="AZ6" s="52"/>
      <c r="BA6" s="52"/>
      <c r="BB6" s="52"/>
      <c r="BC6" s="52"/>
      <c r="BD6" s="52"/>
      <c r="BE6" s="52"/>
      <c r="BF6" s="53"/>
    </row>
    <row r="7" spans="1:1021" s="4" customFormat="1" ht="25.5" x14ac:dyDescent="0.2">
      <c r="A7" s="8"/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  <c r="Q7" s="9" t="s">
        <v>21</v>
      </c>
      <c r="R7" s="9" t="s">
        <v>22</v>
      </c>
      <c r="S7" s="9" t="s">
        <v>23</v>
      </c>
      <c r="T7" s="9" t="s">
        <v>24</v>
      </c>
      <c r="U7" s="8" t="s">
        <v>18</v>
      </c>
      <c r="V7" s="8" t="s">
        <v>19</v>
      </c>
      <c r="W7" s="8" t="s">
        <v>20</v>
      </c>
      <c r="X7" s="8" t="s">
        <v>25</v>
      </c>
      <c r="Y7" s="8" t="s">
        <v>26</v>
      </c>
      <c r="Z7" s="8" t="s">
        <v>15</v>
      </c>
      <c r="AA7" s="8" t="s">
        <v>17</v>
      </c>
      <c r="AB7" s="8" t="s">
        <v>27</v>
      </c>
      <c r="AC7" s="8" t="s">
        <v>8</v>
      </c>
      <c r="AD7" s="8" t="s">
        <v>28</v>
      </c>
      <c r="AE7" s="9" t="s">
        <v>18</v>
      </c>
      <c r="AF7" s="9" t="s">
        <v>19</v>
      </c>
      <c r="AG7" s="9" t="s">
        <v>20</v>
      </c>
      <c r="AH7" s="9" t="s">
        <v>25</v>
      </c>
      <c r="AI7" s="9" t="s">
        <v>26</v>
      </c>
      <c r="AJ7" s="9" t="s">
        <v>15</v>
      </c>
      <c r="AK7" s="9" t="s">
        <v>17</v>
      </c>
      <c r="AL7" s="8" t="s">
        <v>18</v>
      </c>
      <c r="AM7" s="8" t="s">
        <v>19</v>
      </c>
      <c r="AN7" s="8" t="s">
        <v>20</v>
      </c>
      <c r="AO7" s="8" t="s">
        <v>25</v>
      </c>
      <c r="AP7" s="8" t="s">
        <v>26</v>
      </c>
      <c r="AQ7" s="8" t="s">
        <v>15</v>
      </c>
      <c r="AR7" s="8" t="s">
        <v>17</v>
      </c>
      <c r="AS7" s="8" t="s">
        <v>27</v>
      </c>
      <c r="AT7" s="8" t="s">
        <v>8</v>
      </c>
      <c r="AU7" s="8" t="s">
        <v>28</v>
      </c>
      <c r="AV7" s="10" t="s">
        <v>15</v>
      </c>
      <c r="AW7" s="10" t="s">
        <v>29</v>
      </c>
      <c r="AX7" s="10" t="s">
        <v>18</v>
      </c>
      <c r="AY7" s="10" t="s">
        <v>19</v>
      </c>
      <c r="AZ7" s="10" t="s">
        <v>20</v>
      </c>
      <c r="BA7" s="10" t="s">
        <v>30</v>
      </c>
      <c r="BB7" s="10" t="s">
        <v>31</v>
      </c>
      <c r="BC7" s="10" t="s">
        <v>32</v>
      </c>
      <c r="BD7" s="10" t="s">
        <v>33</v>
      </c>
      <c r="BE7" s="10" t="s">
        <v>34</v>
      </c>
      <c r="BF7" s="10" t="s">
        <v>35</v>
      </c>
      <c r="ALZ7" s="5"/>
      <c r="AMA7" s="5"/>
      <c r="AMB7" s="5"/>
      <c r="AMC7" s="5"/>
      <c r="AMD7" s="5"/>
      <c r="AME7" s="5"/>
      <c r="AMF7" s="5"/>
      <c r="AMG7" s="5"/>
    </row>
    <row r="8" spans="1:1021" x14ac:dyDescent="0.2">
      <c r="A8" s="11"/>
      <c r="B8" s="11" t="s">
        <v>36</v>
      </c>
      <c r="C8" s="11">
        <v>1</v>
      </c>
      <c r="D8" s="11">
        <v>25318225</v>
      </c>
      <c r="E8" s="11" t="s">
        <v>37</v>
      </c>
      <c r="F8" s="11" t="s">
        <v>38</v>
      </c>
      <c r="G8" s="11" t="s">
        <v>39</v>
      </c>
      <c r="H8" s="11" t="s">
        <v>40</v>
      </c>
      <c r="I8" s="12">
        <v>0</v>
      </c>
      <c r="J8" s="11">
        <v>71.84</v>
      </c>
      <c r="K8" s="11">
        <v>0.98699999999999999</v>
      </c>
      <c r="L8" s="13">
        <v>0.98</v>
      </c>
      <c r="M8" s="11">
        <v>2763</v>
      </c>
      <c r="N8" s="14">
        <v>-1.2549999999999999</v>
      </c>
      <c r="O8" s="14">
        <v>0.1191</v>
      </c>
      <c r="P8" s="15">
        <v>1.352E-24</v>
      </c>
      <c r="Q8" s="16">
        <v>4.04491946117251E-24</v>
      </c>
      <c r="R8" s="11" t="s">
        <v>41</v>
      </c>
      <c r="S8" s="17" t="s">
        <v>42</v>
      </c>
      <c r="T8" s="12">
        <v>26</v>
      </c>
      <c r="U8" s="14">
        <v>-0.11563900000000001</v>
      </c>
      <c r="V8" s="14">
        <v>0.270397</v>
      </c>
      <c r="W8" s="15">
        <v>0.66889600000000005</v>
      </c>
      <c r="X8" s="15">
        <v>1</v>
      </c>
      <c r="Y8" s="18">
        <v>0.99533499999999997</v>
      </c>
      <c r="Z8" s="18">
        <v>0.9851673729</v>
      </c>
      <c r="AA8" s="11">
        <v>472</v>
      </c>
      <c r="AB8" s="19"/>
      <c r="AC8" s="19"/>
      <c r="AD8" s="19"/>
      <c r="AE8" s="14">
        <v>-0.94940000000000002</v>
      </c>
      <c r="AF8" s="14">
        <v>0.57819732034104798</v>
      </c>
      <c r="AG8" s="15">
        <v>0.1016</v>
      </c>
      <c r="AH8" s="15">
        <v>1</v>
      </c>
      <c r="AI8" s="18">
        <v>0.93700000000000006</v>
      </c>
      <c r="AJ8" s="18">
        <f>1-0.004249</f>
        <v>0.99575100000000005</v>
      </c>
      <c r="AK8" s="11">
        <v>327</v>
      </c>
      <c r="AL8" s="14">
        <v>-0.74956</v>
      </c>
      <c r="AM8" s="14">
        <v>0.54874900000000004</v>
      </c>
      <c r="AN8" s="15">
        <v>0.173008</v>
      </c>
      <c r="AO8" s="11"/>
      <c r="AP8" s="18">
        <v>0.75939800000000002</v>
      </c>
      <c r="AQ8" s="18">
        <f>1-0.00747587</f>
        <v>0.99252412999999995</v>
      </c>
      <c r="AR8" s="11">
        <v>294</v>
      </c>
      <c r="AS8" s="19"/>
      <c r="AT8" s="19"/>
      <c r="AU8" s="19"/>
      <c r="AV8" s="12">
        <v>0.98799999999999999</v>
      </c>
      <c r="AW8" s="19">
        <v>4.1999999999999997E-3</v>
      </c>
      <c r="AX8" s="12">
        <v>-0.34570000000000001</v>
      </c>
      <c r="AY8" s="19">
        <v>0.22370000000000001</v>
      </c>
      <c r="AZ8" s="19">
        <v>0.1222</v>
      </c>
      <c r="BA8" s="19" t="s">
        <v>43</v>
      </c>
      <c r="BB8" s="19">
        <v>15.1</v>
      </c>
      <c r="BC8" s="19">
        <v>2.3559999999999999</v>
      </c>
      <c r="BD8" s="19">
        <v>2</v>
      </c>
      <c r="BE8" s="19">
        <v>0.30790000000000001</v>
      </c>
      <c r="BF8" s="19">
        <v>1093</v>
      </c>
      <c r="BH8" s="6"/>
      <c r="BI8" s="6"/>
    </row>
    <row r="9" spans="1:1021" x14ac:dyDescent="0.2">
      <c r="A9" s="20"/>
      <c r="B9" s="20" t="s">
        <v>44</v>
      </c>
      <c r="C9" s="20">
        <v>3</v>
      </c>
      <c r="D9" s="20">
        <v>186722848</v>
      </c>
      <c r="E9" s="20" t="s">
        <v>45</v>
      </c>
      <c r="F9" s="20" t="s">
        <v>45</v>
      </c>
      <c r="G9" s="20" t="s">
        <v>46</v>
      </c>
      <c r="H9" s="20" t="s">
        <v>47</v>
      </c>
      <c r="I9" s="21">
        <v>0</v>
      </c>
      <c r="J9" s="22">
        <v>1459</v>
      </c>
      <c r="K9" s="22">
        <v>0.73599999999999999</v>
      </c>
      <c r="L9" s="23">
        <v>0.998</v>
      </c>
      <c r="M9" s="22">
        <v>2763</v>
      </c>
      <c r="N9" s="24">
        <v>0.33960000000000001</v>
      </c>
      <c r="O9" s="24">
        <v>3.073E-2</v>
      </c>
      <c r="P9" s="25">
        <v>9.5120000000000004E-27</v>
      </c>
      <c r="Q9" s="26">
        <v>1.0882964041932E-26</v>
      </c>
      <c r="R9" s="22" t="s">
        <v>48</v>
      </c>
      <c r="S9" s="27" t="s">
        <v>49</v>
      </c>
      <c r="T9" s="28">
        <v>3</v>
      </c>
      <c r="U9" s="29">
        <v>0.27074300000000001</v>
      </c>
      <c r="V9" s="29">
        <v>7.2889099999999998E-2</v>
      </c>
      <c r="W9" s="30">
        <v>2.0364100000000001E-4</v>
      </c>
      <c r="X9" s="30">
        <v>0.48403800000000002</v>
      </c>
      <c r="Y9" s="31">
        <v>0.99970499999999995</v>
      </c>
      <c r="Z9" s="31">
        <v>0.72879343220000004</v>
      </c>
      <c r="AA9" s="20">
        <v>472</v>
      </c>
      <c r="AB9" s="20"/>
      <c r="AC9" s="20"/>
      <c r="AD9" s="20"/>
      <c r="AE9" s="24">
        <v>0.32729999999999998</v>
      </c>
      <c r="AF9" s="24">
        <v>8.1377424167081006E-2</v>
      </c>
      <c r="AG9" s="25">
        <v>7.2070000000000006E-5</v>
      </c>
      <c r="AH9" s="25">
        <v>0.248</v>
      </c>
      <c r="AI9" s="32">
        <v>0.99299999999999999</v>
      </c>
      <c r="AJ9" s="32">
        <f>1-0.296</f>
        <v>0.70399999999999996</v>
      </c>
      <c r="AK9" s="22">
        <v>322</v>
      </c>
      <c r="AL9" s="29">
        <v>0.41879</v>
      </c>
      <c r="AM9" s="29">
        <v>9.8946300000000001E-2</v>
      </c>
      <c r="AN9" s="30">
        <v>3.0985300000000003E-5</v>
      </c>
      <c r="AO9" s="20"/>
      <c r="AP9" s="31">
        <v>0.92805700000000002</v>
      </c>
      <c r="AQ9" s="31">
        <f>1-0.231388</f>
        <v>0.76861199999999996</v>
      </c>
      <c r="AR9" s="20">
        <v>294</v>
      </c>
      <c r="AS9" s="33" t="s">
        <v>50</v>
      </c>
      <c r="AT9" s="20">
        <v>186722362</v>
      </c>
      <c r="AU9" s="34">
        <v>0.98980000000000001</v>
      </c>
      <c r="AV9" s="28">
        <v>0.72950000000000004</v>
      </c>
      <c r="AW9" s="35">
        <v>2.4E-2</v>
      </c>
      <c r="AX9" s="28">
        <v>0.32429999999999998</v>
      </c>
      <c r="AY9" s="35">
        <v>4.7600000000000003E-2</v>
      </c>
      <c r="AZ9" s="36">
        <v>9.4999999999999995E-12</v>
      </c>
      <c r="BA9" s="35" t="s">
        <v>43</v>
      </c>
      <c r="BB9" s="35">
        <v>0</v>
      </c>
      <c r="BC9" s="35">
        <v>1.454</v>
      </c>
      <c r="BD9" s="35">
        <v>2</v>
      </c>
      <c r="BE9" s="35">
        <v>0.48330000000000001</v>
      </c>
      <c r="BF9" s="35">
        <v>1088</v>
      </c>
      <c r="BH9" s="6"/>
      <c r="BI9" s="6"/>
    </row>
    <row r="10" spans="1:1021" x14ac:dyDescent="0.2">
      <c r="A10" s="11"/>
      <c r="B10" s="11" t="s">
        <v>51</v>
      </c>
      <c r="C10" s="11">
        <v>6</v>
      </c>
      <c r="D10" s="11">
        <v>31601843</v>
      </c>
      <c r="E10" s="11" t="s">
        <v>52</v>
      </c>
      <c r="F10" s="11" t="s">
        <v>53</v>
      </c>
      <c r="G10" s="11" t="s">
        <v>54</v>
      </c>
      <c r="H10" s="11" t="s">
        <v>39</v>
      </c>
      <c r="I10" s="12">
        <v>0</v>
      </c>
      <c r="J10" s="11">
        <v>1094</v>
      </c>
      <c r="K10" s="11">
        <v>0.80200000000000005</v>
      </c>
      <c r="L10" s="13">
        <v>1</v>
      </c>
      <c r="M10" s="11">
        <v>2763</v>
      </c>
      <c r="N10" s="14">
        <v>0.26200000000000001</v>
      </c>
      <c r="O10" s="14">
        <v>3.9620000000000002E-2</v>
      </c>
      <c r="P10" s="15">
        <v>6.3080000000000003E-11</v>
      </c>
      <c r="Q10" s="16">
        <v>7.6473094822581305E-11</v>
      </c>
      <c r="R10" s="11" t="s">
        <v>55</v>
      </c>
      <c r="S10" s="17" t="s">
        <v>55</v>
      </c>
      <c r="T10" s="12">
        <v>1</v>
      </c>
      <c r="U10" s="14">
        <v>0.1273</v>
      </c>
      <c r="V10" s="14">
        <v>8.3750000000000005E-2</v>
      </c>
      <c r="W10" s="15">
        <v>0.1285</v>
      </c>
      <c r="X10" s="15">
        <v>0.119981</v>
      </c>
      <c r="Y10" s="18">
        <v>0.95846900000000002</v>
      </c>
      <c r="Z10" s="18">
        <v>0.79339999999999999</v>
      </c>
      <c r="AA10" s="11">
        <v>427</v>
      </c>
      <c r="AB10" s="11" t="s">
        <v>56</v>
      </c>
      <c r="AC10" s="11">
        <v>31633496</v>
      </c>
      <c r="AD10" s="11">
        <v>1</v>
      </c>
      <c r="AE10" s="14">
        <v>-0.1671</v>
      </c>
      <c r="AF10" s="14">
        <v>0.116041666666667</v>
      </c>
      <c r="AG10" s="15">
        <v>0.15079999999999999</v>
      </c>
      <c r="AH10" s="15">
        <v>0.29920000000000002</v>
      </c>
      <c r="AI10" s="18">
        <v>1</v>
      </c>
      <c r="AJ10" s="18">
        <f>1-0.1176</f>
        <v>0.88239999999999996</v>
      </c>
      <c r="AK10" s="11">
        <v>327</v>
      </c>
      <c r="AL10" s="14">
        <v>0.16469200000000001</v>
      </c>
      <c r="AM10" s="14">
        <v>0.117923</v>
      </c>
      <c r="AN10" s="15">
        <v>0.16359599999999999</v>
      </c>
      <c r="AO10" s="11"/>
      <c r="AP10" s="18">
        <v>0.99212500000000003</v>
      </c>
      <c r="AQ10" s="18">
        <f>1-0.146259</f>
        <v>0.85374099999999997</v>
      </c>
      <c r="AR10" s="11">
        <v>294</v>
      </c>
      <c r="AS10" s="11"/>
      <c r="AT10" s="11"/>
      <c r="AU10" s="11"/>
      <c r="AV10" s="12">
        <v>0.83130000000000004</v>
      </c>
      <c r="AW10" s="19">
        <v>3.8800000000000001E-2</v>
      </c>
      <c r="AX10" s="12">
        <v>6.0900000000000003E-2</v>
      </c>
      <c r="AY10" s="19">
        <v>5.8799999999999998E-2</v>
      </c>
      <c r="AZ10" s="19">
        <v>0.30080000000000001</v>
      </c>
      <c r="BA10" s="19" t="s">
        <v>57</v>
      </c>
      <c r="BB10" s="19">
        <v>62</v>
      </c>
      <c r="BC10" s="19">
        <v>5.2640000000000002</v>
      </c>
      <c r="BD10" s="19">
        <v>2</v>
      </c>
      <c r="BE10" s="19">
        <v>7.1940000000000004E-2</v>
      </c>
      <c r="BF10" s="19">
        <v>1093</v>
      </c>
      <c r="BH10" s="6"/>
      <c r="BI10" s="6"/>
    </row>
    <row r="11" spans="1:1021" x14ac:dyDescent="0.2">
      <c r="A11" s="20"/>
      <c r="B11" s="20" t="s">
        <v>58</v>
      </c>
      <c r="C11" s="20">
        <v>7</v>
      </c>
      <c r="D11" s="20">
        <v>50355207</v>
      </c>
      <c r="E11" s="20" t="s">
        <v>59</v>
      </c>
      <c r="F11" s="20" t="s">
        <v>59</v>
      </c>
      <c r="G11" s="20" t="s">
        <v>54</v>
      </c>
      <c r="H11" s="20" t="s">
        <v>40</v>
      </c>
      <c r="I11" s="21">
        <v>0</v>
      </c>
      <c r="J11" s="22">
        <v>2255</v>
      </c>
      <c r="K11" s="22">
        <v>0.59199999999999997</v>
      </c>
      <c r="L11" s="23">
        <v>0.99</v>
      </c>
      <c r="M11" s="22">
        <v>2763</v>
      </c>
      <c r="N11" s="24">
        <v>0.18840000000000001</v>
      </c>
      <c r="O11" s="24">
        <v>2.861E-2</v>
      </c>
      <c r="P11" s="25">
        <v>7.4960000000000005E-11</v>
      </c>
      <c r="Q11" s="26">
        <v>7.5721531447580304E-11</v>
      </c>
      <c r="R11" s="22" t="s">
        <v>60</v>
      </c>
      <c r="S11" s="27" t="s">
        <v>61</v>
      </c>
      <c r="T11" s="28">
        <v>2</v>
      </c>
      <c r="U11" s="29">
        <v>0.233347</v>
      </c>
      <c r="V11" s="29">
        <v>6.4620200000000003E-2</v>
      </c>
      <c r="W11" s="30">
        <v>3.0496499999999998E-4</v>
      </c>
      <c r="X11" s="30">
        <v>0.44728000000000001</v>
      </c>
      <c r="Y11" s="31">
        <v>0.99174499999999999</v>
      </c>
      <c r="Z11" s="31">
        <v>0.58654872879999997</v>
      </c>
      <c r="AA11" s="20">
        <v>472</v>
      </c>
      <c r="AB11" s="20"/>
      <c r="AC11" s="20"/>
      <c r="AD11" s="20"/>
      <c r="AE11" s="24">
        <v>0.29809999999999998</v>
      </c>
      <c r="AF11" s="24">
        <v>7.8530031612223397E-2</v>
      </c>
      <c r="AG11" s="25">
        <v>1.773E-4</v>
      </c>
      <c r="AH11" s="25">
        <v>0.64710000000000001</v>
      </c>
      <c r="AI11" s="32">
        <v>0.98099999999999998</v>
      </c>
      <c r="AJ11" s="32">
        <f>1-0.3887</f>
        <v>0.61129999999999995</v>
      </c>
      <c r="AK11" s="22">
        <v>311</v>
      </c>
      <c r="AL11" s="29">
        <v>0.28378700000000001</v>
      </c>
      <c r="AM11" s="29">
        <v>8.3843500000000001E-2</v>
      </c>
      <c r="AN11" s="30">
        <v>8.1001100000000002E-4</v>
      </c>
      <c r="AO11" s="20"/>
      <c r="AP11" s="31">
        <v>1</v>
      </c>
      <c r="AQ11" s="31">
        <f>1-0.373981</f>
        <v>0.62601899999999999</v>
      </c>
      <c r="AR11" s="20">
        <v>294</v>
      </c>
      <c r="AS11" s="20"/>
      <c r="AT11" s="20"/>
      <c r="AU11" s="20"/>
      <c r="AV11" s="28">
        <v>0.60419999999999996</v>
      </c>
      <c r="AW11" s="35">
        <v>1.67E-2</v>
      </c>
      <c r="AX11" s="28">
        <v>0.26579999999999998</v>
      </c>
      <c r="AY11" s="35">
        <v>4.2900000000000001E-2</v>
      </c>
      <c r="AZ11" s="36">
        <v>5.6680000000000005E-10</v>
      </c>
      <c r="BA11" s="35" t="s">
        <v>62</v>
      </c>
      <c r="BB11" s="35">
        <v>0</v>
      </c>
      <c r="BC11" s="35">
        <v>0.46800000000000003</v>
      </c>
      <c r="BD11" s="35">
        <v>2</v>
      </c>
      <c r="BE11" s="35">
        <v>0.7913</v>
      </c>
      <c r="BF11" s="35">
        <v>1077</v>
      </c>
      <c r="BH11" s="6"/>
      <c r="BI11" s="6"/>
    </row>
    <row r="12" spans="1:1021" x14ac:dyDescent="0.2">
      <c r="A12" s="20"/>
      <c r="B12" s="20" t="s">
        <v>63</v>
      </c>
      <c r="C12" s="20">
        <v>9</v>
      </c>
      <c r="D12" s="20">
        <v>33128617</v>
      </c>
      <c r="E12" s="20" t="s">
        <v>64</v>
      </c>
      <c r="F12" s="20" t="s">
        <v>64</v>
      </c>
      <c r="G12" s="20" t="s">
        <v>65</v>
      </c>
      <c r="H12" s="20" t="s">
        <v>40</v>
      </c>
      <c r="I12" s="21">
        <v>0</v>
      </c>
      <c r="J12" s="22">
        <v>928.4</v>
      </c>
      <c r="K12" s="22">
        <v>0.83199999999999996</v>
      </c>
      <c r="L12" s="23">
        <v>0.997</v>
      </c>
      <c r="M12" s="22">
        <v>2763</v>
      </c>
      <c r="N12" s="24">
        <v>-0.26479999999999998</v>
      </c>
      <c r="O12" s="24">
        <v>3.7560000000000003E-2</v>
      </c>
      <c r="P12" s="25">
        <v>3.4630000000000001E-12</v>
      </c>
      <c r="Q12" s="26">
        <v>4.11291718317273E-12</v>
      </c>
      <c r="R12" s="22" t="s">
        <v>66</v>
      </c>
      <c r="S12" s="27" t="s">
        <v>67</v>
      </c>
      <c r="T12" s="28">
        <v>2</v>
      </c>
      <c r="U12" s="29">
        <v>-0.23611199999999999</v>
      </c>
      <c r="V12" s="29">
        <v>8.6904899999999993E-2</v>
      </c>
      <c r="W12" s="30">
        <v>6.5895900000000002E-3</v>
      </c>
      <c r="X12" s="30">
        <v>1</v>
      </c>
      <c r="Y12" s="31">
        <v>0.99393600000000004</v>
      </c>
      <c r="Z12" s="31">
        <v>0.83092055080000005</v>
      </c>
      <c r="AA12" s="20">
        <v>472</v>
      </c>
      <c r="AB12" s="20"/>
      <c r="AC12" s="20"/>
      <c r="AD12" s="20"/>
      <c r="AE12" s="24">
        <v>-0.3241</v>
      </c>
      <c r="AF12" s="24">
        <v>0.118674478213109</v>
      </c>
      <c r="AG12" s="25">
        <v>6.659E-3</v>
      </c>
      <c r="AH12" s="25">
        <v>7.8039999999999998E-2</v>
      </c>
      <c r="AI12" s="32">
        <v>0.999</v>
      </c>
      <c r="AJ12" s="32">
        <f>1-0.1034</f>
        <v>0.89659999999999995</v>
      </c>
      <c r="AK12" s="22">
        <v>327</v>
      </c>
      <c r="AL12" s="29">
        <v>-0.248061</v>
      </c>
      <c r="AM12" s="29">
        <v>0.107488</v>
      </c>
      <c r="AN12" s="30">
        <v>2.17089E-2</v>
      </c>
      <c r="AO12" s="20"/>
      <c r="AP12" s="31">
        <v>0.82360299999999997</v>
      </c>
      <c r="AQ12" s="31">
        <f>1-0.218624</f>
        <v>0.78137599999999996</v>
      </c>
      <c r="AR12" s="20">
        <v>294</v>
      </c>
      <c r="AS12" s="20"/>
      <c r="AT12" s="20"/>
      <c r="AU12" s="20"/>
      <c r="AV12" s="28">
        <v>0.83220000000000005</v>
      </c>
      <c r="AW12" s="35">
        <v>4.2299999999999997E-2</v>
      </c>
      <c r="AX12" s="28">
        <v>-0.26119999999999999</v>
      </c>
      <c r="AY12" s="35">
        <v>5.8700000000000002E-2</v>
      </c>
      <c r="AZ12" s="36">
        <v>8.6589999999999996E-6</v>
      </c>
      <c r="BA12" s="35" t="s">
        <v>43</v>
      </c>
      <c r="BB12" s="35">
        <v>0</v>
      </c>
      <c r="BC12" s="35">
        <v>0.379</v>
      </c>
      <c r="BD12" s="35">
        <v>2</v>
      </c>
      <c r="BE12" s="35">
        <v>0.82730000000000004</v>
      </c>
      <c r="BF12" s="35">
        <v>1093</v>
      </c>
      <c r="BH12" s="6"/>
      <c r="BI12" s="6"/>
    </row>
    <row r="13" spans="1:1021" x14ac:dyDescent="0.2">
      <c r="A13" s="20"/>
      <c r="B13" s="20" t="s">
        <v>68</v>
      </c>
      <c r="C13" s="20">
        <v>11</v>
      </c>
      <c r="D13" s="20">
        <v>126232385</v>
      </c>
      <c r="E13" s="20" t="s">
        <v>69</v>
      </c>
      <c r="F13" s="20" t="s">
        <v>69</v>
      </c>
      <c r="G13" s="20" t="s">
        <v>39</v>
      </c>
      <c r="H13" s="20" t="s">
        <v>54</v>
      </c>
      <c r="I13" s="21">
        <v>0</v>
      </c>
      <c r="J13" s="22">
        <v>685.2</v>
      </c>
      <c r="K13" s="22">
        <v>0.876</v>
      </c>
      <c r="L13" s="23">
        <v>0.94899999999999995</v>
      </c>
      <c r="M13" s="22">
        <v>2763</v>
      </c>
      <c r="N13" s="24">
        <v>-0.48549999999999999</v>
      </c>
      <c r="O13" s="24">
        <v>4.2979999999999997E-2</v>
      </c>
      <c r="P13" s="25">
        <v>8.6379999999999999E-28</v>
      </c>
      <c r="Q13" s="26">
        <v>1.50962932424468E-27</v>
      </c>
      <c r="R13" s="22" t="s">
        <v>70</v>
      </c>
      <c r="S13" s="27" t="s">
        <v>71</v>
      </c>
      <c r="T13" s="28">
        <v>7</v>
      </c>
      <c r="U13" s="29">
        <v>-0.53721300000000005</v>
      </c>
      <c r="V13" s="29">
        <v>9.4592899999999994E-2</v>
      </c>
      <c r="W13" s="30">
        <v>1.35323E-8</v>
      </c>
      <c r="X13" s="30">
        <v>0.46828199999999998</v>
      </c>
      <c r="Y13" s="31">
        <v>0.95570100000000002</v>
      </c>
      <c r="Z13" s="31">
        <v>0.85062288139999997</v>
      </c>
      <c r="AA13" s="20">
        <v>472</v>
      </c>
      <c r="AB13" s="20"/>
      <c r="AC13" s="20"/>
      <c r="AD13" s="20"/>
      <c r="AE13" s="24">
        <v>-0.51439999999999997</v>
      </c>
      <c r="AF13" s="24">
        <v>0.10172038758157</v>
      </c>
      <c r="AG13" s="25">
        <v>7.1360000000000004E-7</v>
      </c>
      <c r="AH13" s="25">
        <v>0.30609999999999998</v>
      </c>
      <c r="AI13" s="32">
        <v>1</v>
      </c>
      <c r="AJ13" s="32">
        <f>1-0.1544</f>
        <v>0.84560000000000002</v>
      </c>
      <c r="AK13" s="22">
        <v>327</v>
      </c>
      <c r="AL13" s="29">
        <v>-0.55791500000000005</v>
      </c>
      <c r="AM13" s="29">
        <v>0.137346</v>
      </c>
      <c r="AN13" s="30">
        <v>6.2544699999999998E-5</v>
      </c>
      <c r="AO13" s="20"/>
      <c r="AP13" s="31">
        <v>0.90846499999999997</v>
      </c>
      <c r="AQ13" s="31">
        <f>1-0.106916</f>
        <v>0.89308399999999999</v>
      </c>
      <c r="AR13" s="20">
        <v>294</v>
      </c>
      <c r="AS13" s="20"/>
      <c r="AT13" s="20"/>
      <c r="AU13" s="20"/>
      <c r="AV13" s="28">
        <v>0.85740000000000005</v>
      </c>
      <c r="AW13" s="35">
        <v>1.8200000000000001E-2</v>
      </c>
      <c r="AX13" s="28">
        <v>-0.53300000000000003</v>
      </c>
      <c r="AY13" s="35">
        <v>6.1800000000000001E-2</v>
      </c>
      <c r="AZ13" s="36">
        <v>6.8490000000000003E-18</v>
      </c>
      <c r="BA13" s="35" t="s">
        <v>43</v>
      </c>
      <c r="BB13" s="35">
        <v>0</v>
      </c>
      <c r="BC13" s="35">
        <v>6.8000000000000005E-2</v>
      </c>
      <c r="BD13" s="35">
        <v>2</v>
      </c>
      <c r="BE13" s="35">
        <v>0.96640000000000004</v>
      </c>
      <c r="BF13" s="35">
        <v>1093</v>
      </c>
      <c r="BH13" s="6"/>
      <c r="BI13" s="6"/>
    </row>
    <row r="14" spans="1:1021" x14ac:dyDescent="0.2">
      <c r="A14" s="20"/>
      <c r="B14" s="20" t="s">
        <v>72</v>
      </c>
      <c r="C14" s="20">
        <v>14</v>
      </c>
      <c r="D14" s="20">
        <v>105989599</v>
      </c>
      <c r="E14" s="20" t="s">
        <v>73</v>
      </c>
      <c r="F14" s="20" t="s">
        <v>74</v>
      </c>
      <c r="G14" s="20" t="s">
        <v>39</v>
      </c>
      <c r="H14" s="20" t="s">
        <v>54</v>
      </c>
      <c r="I14" s="21">
        <v>0</v>
      </c>
      <c r="J14" s="22">
        <v>1299</v>
      </c>
      <c r="K14" s="22">
        <v>0.76500000000000001</v>
      </c>
      <c r="L14" s="23">
        <v>0.98299999999999998</v>
      </c>
      <c r="M14" s="22">
        <v>2763</v>
      </c>
      <c r="N14" s="24">
        <v>-0.23669999999999999</v>
      </c>
      <c r="O14" s="24">
        <v>3.3950000000000001E-2</v>
      </c>
      <c r="P14" s="25">
        <v>5.901E-12</v>
      </c>
      <c r="Q14" s="26">
        <v>7.9813183100153603E-12</v>
      </c>
      <c r="R14" s="22" t="s">
        <v>75</v>
      </c>
      <c r="S14" s="27" t="s">
        <v>76</v>
      </c>
      <c r="T14" s="28">
        <v>2</v>
      </c>
      <c r="U14" s="29">
        <v>-0.25337399999999999</v>
      </c>
      <c r="V14" s="29">
        <v>7.5962000000000002E-2</v>
      </c>
      <c r="W14" s="30">
        <v>8.5136499999999998E-4</v>
      </c>
      <c r="X14" s="30">
        <v>0.71720600000000001</v>
      </c>
      <c r="Y14" s="31">
        <v>0.97569399999999995</v>
      </c>
      <c r="Z14" s="31">
        <v>0.74190360170000003</v>
      </c>
      <c r="AA14" s="20">
        <v>472</v>
      </c>
      <c r="AB14" s="20"/>
      <c r="AC14" s="20"/>
      <c r="AD14" s="20"/>
      <c r="AE14" s="24">
        <v>-4.129E-2</v>
      </c>
      <c r="AF14" s="24">
        <v>9.6584795321637398E-2</v>
      </c>
      <c r="AG14" s="25">
        <v>0.66930000000000001</v>
      </c>
      <c r="AH14" s="25">
        <v>6.8040000000000002E-3</v>
      </c>
      <c r="AI14" s="32">
        <v>1</v>
      </c>
      <c r="AJ14" s="32">
        <f>1-0.1657</f>
        <v>0.83430000000000004</v>
      </c>
      <c r="AK14" s="22">
        <v>327</v>
      </c>
      <c r="AL14" s="29">
        <v>-0.10625800000000001</v>
      </c>
      <c r="AM14" s="29">
        <v>0.25850400000000001</v>
      </c>
      <c r="AN14" s="30">
        <v>0.68133699999999997</v>
      </c>
      <c r="AO14" s="20"/>
      <c r="AP14" s="31">
        <v>0.14055699999999999</v>
      </c>
      <c r="AQ14" s="31">
        <f>1-0.242327</f>
        <v>0.75767300000000004</v>
      </c>
      <c r="AR14" s="20">
        <v>294</v>
      </c>
      <c r="AS14" s="20"/>
      <c r="AT14" s="20"/>
      <c r="AU14" s="20"/>
      <c r="AV14" s="28">
        <v>0.7762</v>
      </c>
      <c r="AW14" s="35">
        <v>4.3999999999999997E-2</v>
      </c>
      <c r="AX14" s="28">
        <v>-0.16900000000000001</v>
      </c>
      <c r="AY14" s="35">
        <v>5.8200000000000002E-2</v>
      </c>
      <c r="AZ14" s="35">
        <v>3.673E-3</v>
      </c>
      <c r="BA14" s="35" t="s">
        <v>43</v>
      </c>
      <c r="BB14" s="35">
        <v>34.299999999999997</v>
      </c>
      <c r="BC14" s="35">
        <v>3.0419999999999998</v>
      </c>
      <c r="BD14" s="35">
        <v>2</v>
      </c>
      <c r="BE14" s="35">
        <v>0.2185</v>
      </c>
      <c r="BF14" s="35">
        <v>1093</v>
      </c>
    </row>
    <row r="15" spans="1:1021" x14ac:dyDescent="0.2">
      <c r="A15" s="20"/>
      <c r="B15" s="20" t="s">
        <v>77</v>
      </c>
      <c r="C15" s="20">
        <v>22</v>
      </c>
      <c r="D15" s="20">
        <v>24166256</v>
      </c>
      <c r="E15" s="20" t="s">
        <v>78</v>
      </c>
      <c r="F15" s="20" t="s">
        <v>79</v>
      </c>
      <c r="G15" s="20" t="s">
        <v>54</v>
      </c>
      <c r="H15" s="20" t="s">
        <v>40</v>
      </c>
      <c r="I15" s="21">
        <v>0</v>
      </c>
      <c r="J15" s="22">
        <v>812.3</v>
      </c>
      <c r="K15" s="22">
        <v>0.85299999999999998</v>
      </c>
      <c r="L15" s="23">
        <v>0.99199999999999999</v>
      </c>
      <c r="M15" s="22">
        <v>2763</v>
      </c>
      <c r="N15" s="24">
        <v>0.27700000000000002</v>
      </c>
      <c r="O15" s="24">
        <v>3.9559999999999998E-2</v>
      </c>
      <c r="P15" s="25">
        <v>4.786E-12</v>
      </c>
      <c r="Q15" s="26">
        <v>8.3806808586199295E-12</v>
      </c>
      <c r="R15" s="22" t="s">
        <v>80</v>
      </c>
      <c r="S15" s="27" t="s">
        <v>81</v>
      </c>
      <c r="T15" s="28">
        <v>2</v>
      </c>
      <c r="U15" s="29">
        <v>0.44288100000000002</v>
      </c>
      <c r="V15" s="29">
        <v>9.4005400000000003E-2</v>
      </c>
      <c r="W15" s="30">
        <v>2.4623199999999998E-6</v>
      </c>
      <c r="X15" s="30">
        <v>0.84533800000000003</v>
      </c>
      <c r="Y15" s="31">
        <v>0.99938899999999997</v>
      </c>
      <c r="Z15" s="31">
        <v>0.86343855930000002</v>
      </c>
      <c r="AA15" s="20">
        <v>472</v>
      </c>
      <c r="AB15" s="20"/>
      <c r="AC15" s="20"/>
      <c r="AD15" s="20"/>
      <c r="AE15" s="37">
        <v>0.28120000000000001</v>
      </c>
      <c r="AF15" s="37">
        <v>0.125311942959002</v>
      </c>
      <c r="AG15" s="26">
        <v>2.5530000000000001E-2</v>
      </c>
      <c r="AH15" s="26">
        <v>0.19739999999999999</v>
      </c>
      <c r="AI15" s="38">
        <v>0.98199999999999998</v>
      </c>
      <c r="AJ15" s="38">
        <f>1-0.1188</f>
        <v>0.88119999999999998</v>
      </c>
      <c r="AK15" s="28">
        <v>320</v>
      </c>
      <c r="AL15" s="39">
        <v>0.49109399999999997</v>
      </c>
      <c r="AM15" s="39">
        <v>0.292935</v>
      </c>
      <c r="AN15" s="40">
        <v>0.83047899999999997</v>
      </c>
      <c r="AO15" s="21"/>
      <c r="AP15" s="41">
        <v>1</v>
      </c>
      <c r="AQ15" s="41">
        <f>1-0.15286</f>
        <v>0.84714</v>
      </c>
      <c r="AR15" s="21">
        <v>294</v>
      </c>
      <c r="AS15" s="20"/>
      <c r="AT15" s="20"/>
      <c r="AU15" s="20"/>
      <c r="AV15" s="28">
        <v>0.86270000000000002</v>
      </c>
      <c r="AW15" s="35">
        <v>1.2699999999999999E-2</v>
      </c>
      <c r="AX15" s="28">
        <v>0.41789999999999999</v>
      </c>
      <c r="AY15" s="35">
        <v>6.2399999999999997E-2</v>
      </c>
      <c r="AZ15" s="36">
        <v>2.0909999999999999E-11</v>
      </c>
      <c r="BA15" s="35" t="s">
        <v>62</v>
      </c>
      <c r="BB15" s="35">
        <v>0</v>
      </c>
      <c r="BC15" s="35">
        <v>1.69</v>
      </c>
      <c r="BD15" s="35">
        <v>2</v>
      </c>
      <c r="BE15" s="35">
        <v>0.42949999999999999</v>
      </c>
      <c r="BF15" s="35">
        <v>1086</v>
      </c>
    </row>
    <row r="16" spans="1:1021" x14ac:dyDescent="0.2">
      <c r="A16" s="11"/>
      <c r="B16" s="11" t="s">
        <v>82</v>
      </c>
      <c r="C16" s="11">
        <v>22</v>
      </c>
      <c r="D16" s="11">
        <v>29550678</v>
      </c>
      <c r="E16" s="11" t="s">
        <v>83</v>
      </c>
      <c r="F16" s="11" t="s">
        <v>84</v>
      </c>
      <c r="G16" s="11" t="s">
        <v>47</v>
      </c>
      <c r="H16" s="11" t="s">
        <v>46</v>
      </c>
      <c r="I16" s="12">
        <v>0</v>
      </c>
      <c r="J16" s="11">
        <v>105</v>
      </c>
      <c r="K16" s="11">
        <v>0.98099999999999998</v>
      </c>
      <c r="L16" s="13">
        <v>0.88500000000000001</v>
      </c>
      <c r="M16" s="11">
        <v>2763</v>
      </c>
      <c r="N16" s="14">
        <v>-0.67169999999999996</v>
      </c>
      <c r="O16" s="14">
        <v>0.10630000000000001</v>
      </c>
      <c r="P16" s="15">
        <v>4.0100000000000001E-10</v>
      </c>
      <c r="Q16" s="16">
        <v>4.0476407010249201E-10</v>
      </c>
      <c r="R16" s="11" t="s">
        <v>85</v>
      </c>
      <c r="S16" s="17" t="s">
        <v>85</v>
      </c>
      <c r="T16" s="12">
        <v>1</v>
      </c>
      <c r="U16" s="14">
        <v>-0.25325199999999998</v>
      </c>
      <c r="V16" s="14">
        <v>0.24854399999999999</v>
      </c>
      <c r="W16" s="15">
        <v>0.30822899999999998</v>
      </c>
      <c r="X16" s="15">
        <v>1</v>
      </c>
      <c r="Y16" s="18">
        <v>0.89568000000000003</v>
      </c>
      <c r="Z16" s="18">
        <v>0.97967690679999997</v>
      </c>
      <c r="AA16" s="11">
        <v>472</v>
      </c>
      <c r="AB16" s="11"/>
      <c r="AC16" s="11"/>
      <c r="AD16" s="11"/>
      <c r="AE16" s="14">
        <v>-0.44159999999999999</v>
      </c>
      <c r="AF16" s="14">
        <v>0.33787299158377998</v>
      </c>
      <c r="AG16" s="15">
        <v>0.19220000000000001</v>
      </c>
      <c r="AH16" s="15">
        <v>1</v>
      </c>
      <c r="AI16" s="18">
        <v>0.78900000000000003</v>
      </c>
      <c r="AJ16" s="18">
        <f>1-0.01627</f>
        <v>0.98372999999999999</v>
      </c>
      <c r="AK16" s="11">
        <v>313</v>
      </c>
      <c r="AL16" s="14">
        <v>-6.2770000000000006E-2</v>
      </c>
      <c r="AM16" s="14">
        <v>9.5571400000000001E-2</v>
      </c>
      <c r="AN16" s="15">
        <v>2.9124199999999999E-2</v>
      </c>
      <c r="AO16" s="11"/>
      <c r="AP16" s="18">
        <v>0.70995299999999995</v>
      </c>
      <c r="AQ16" s="18">
        <f>1-0.0284596</f>
        <v>0.97154039999999997</v>
      </c>
      <c r="AR16" s="11">
        <v>294</v>
      </c>
      <c r="AS16" s="42" t="s">
        <v>86</v>
      </c>
      <c r="AT16" s="42">
        <v>29546361</v>
      </c>
      <c r="AU16" s="43">
        <v>0.96960000000000002</v>
      </c>
      <c r="AV16" s="12">
        <v>0.97809999999999997</v>
      </c>
      <c r="AW16" s="19">
        <v>4.7000000000000002E-3</v>
      </c>
      <c r="AX16" s="12">
        <v>-0.23769999999999999</v>
      </c>
      <c r="AY16" s="19">
        <v>0.1653</v>
      </c>
      <c r="AZ16" s="19">
        <v>0.15040000000000001</v>
      </c>
      <c r="BA16" s="19" t="s">
        <v>43</v>
      </c>
      <c r="BB16" s="19">
        <v>0</v>
      </c>
      <c r="BC16" s="19">
        <v>0.72499999999999998</v>
      </c>
      <c r="BD16" s="19">
        <v>2</v>
      </c>
      <c r="BE16" s="19">
        <v>0.69599999999999995</v>
      </c>
      <c r="BF16" s="19">
        <v>1079</v>
      </c>
    </row>
    <row r="17" spans="1:61" x14ac:dyDescent="0.2">
      <c r="A17" s="20"/>
      <c r="B17" s="20" t="s">
        <v>87</v>
      </c>
      <c r="C17" s="20">
        <v>22</v>
      </c>
      <c r="D17" s="20">
        <v>39859169</v>
      </c>
      <c r="E17" s="20" t="s">
        <v>88</v>
      </c>
      <c r="F17" s="20" t="s">
        <v>88</v>
      </c>
      <c r="G17" s="20" t="s">
        <v>65</v>
      </c>
      <c r="H17" s="20" t="s">
        <v>54</v>
      </c>
      <c r="I17" s="21">
        <v>0</v>
      </c>
      <c r="J17" s="22">
        <v>1464</v>
      </c>
      <c r="K17" s="22">
        <v>0.26500000000000001</v>
      </c>
      <c r="L17" s="23">
        <v>1</v>
      </c>
      <c r="M17" s="22">
        <v>2763</v>
      </c>
      <c r="N17" s="24">
        <v>0.21659999999999999</v>
      </c>
      <c r="O17" s="24">
        <v>3.2759999999999997E-2</v>
      </c>
      <c r="P17" s="25">
        <v>6.3080000000000003E-11</v>
      </c>
      <c r="Q17" s="26">
        <v>7.7247421042014903E-11</v>
      </c>
      <c r="R17" s="22" t="s">
        <v>89</v>
      </c>
      <c r="S17" s="27" t="s">
        <v>90</v>
      </c>
      <c r="T17" s="28">
        <v>3</v>
      </c>
      <c r="U17" s="29">
        <v>0.19933200000000001</v>
      </c>
      <c r="V17" s="29">
        <v>7.9411399999999993E-2</v>
      </c>
      <c r="W17" s="30">
        <v>1.20693E-2</v>
      </c>
      <c r="X17" s="30">
        <v>0.36351499999999998</v>
      </c>
      <c r="Y17" s="31">
        <v>1</v>
      </c>
      <c r="Z17" s="31">
        <v>0.23093220340000001</v>
      </c>
      <c r="AA17" s="20">
        <v>472</v>
      </c>
      <c r="AB17" s="20"/>
      <c r="AC17" s="20"/>
      <c r="AD17" s="20"/>
      <c r="AE17" s="24">
        <v>0.11899999999999999</v>
      </c>
      <c r="AF17" s="24">
        <v>0.106726457399103</v>
      </c>
      <c r="AG17" s="25">
        <v>0.26569999999999999</v>
      </c>
      <c r="AH17" s="25">
        <v>9.017E-2</v>
      </c>
      <c r="AI17" s="32">
        <v>0.93500000000000005</v>
      </c>
      <c r="AJ17" s="32">
        <v>0.1865</v>
      </c>
      <c r="AK17" s="22">
        <v>279</v>
      </c>
      <c r="AL17" s="29">
        <v>0.20955099999999999</v>
      </c>
      <c r="AM17" s="29">
        <v>0.54874900000000004</v>
      </c>
      <c r="AN17" s="30">
        <v>0.173008</v>
      </c>
      <c r="AO17" s="20"/>
      <c r="AP17" s="31">
        <v>0.81134399999999995</v>
      </c>
      <c r="AQ17" s="31">
        <f>1-0.657446</f>
        <v>0.34255400000000003</v>
      </c>
      <c r="AR17" s="20">
        <v>294</v>
      </c>
      <c r="AS17" s="20"/>
      <c r="AT17" s="20"/>
      <c r="AU17" s="20"/>
      <c r="AV17" s="28">
        <v>0.25430000000000003</v>
      </c>
      <c r="AW17" s="35">
        <v>6.1400000000000003E-2</v>
      </c>
      <c r="AX17" s="28">
        <v>0.18260000000000001</v>
      </c>
      <c r="AY17" s="35">
        <v>5.2999999999999999E-2</v>
      </c>
      <c r="AZ17" s="35">
        <v>5.7019999999999998E-4</v>
      </c>
      <c r="BA17" s="35" t="s">
        <v>62</v>
      </c>
      <c r="BB17" s="35">
        <v>0</v>
      </c>
      <c r="BC17" s="35">
        <v>0.47899999999999998</v>
      </c>
      <c r="BD17" s="35">
        <v>2</v>
      </c>
      <c r="BE17" s="35">
        <v>0.78710000000000002</v>
      </c>
      <c r="BF17" s="35">
        <v>1045</v>
      </c>
      <c r="BH17" s="6"/>
      <c r="BI17" s="6"/>
    </row>
    <row r="18" spans="1:61" x14ac:dyDescent="0.2">
      <c r="A18" s="20"/>
      <c r="B18" s="20" t="s">
        <v>91</v>
      </c>
      <c r="C18" s="20">
        <v>11</v>
      </c>
      <c r="D18" s="20">
        <v>134274763</v>
      </c>
      <c r="E18" s="20" t="s">
        <v>92</v>
      </c>
      <c r="F18" s="20" t="s">
        <v>92</v>
      </c>
      <c r="G18" s="20" t="s">
        <v>39</v>
      </c>
      <c r="H18" s="20" t="s">
        <v>54</v>
      </c>
      <c r="I18" s="21">
        <v>1</v>
      </c>
      <c r="J18" s="22">
        <v>707.3</v>
      </c>
      <c r="K18" s="22">
        <v>0.872</v>
      </c>
      <c r="L18" s="22">
        <v>0.96799999999999997</v>
      </c>
      <c r="M18" s="22">
        <v>2763</v>
      </c>
      <c r="N18" s="22">
        <v>0.28289999999999998</v>
      </c>
      <c r="O18" s="22">
        <v>4.258E-2</v>
      </c>
      <c r="P18" s="25">
        <v>5.1530000000000002E-11</v>
      </c>
      <c r="Q18" s="26">
        <v>5.9473245460134294E-11</v>
      </c>
      <c r="R18" s="22" t="s">
        <v>93</v>
      </c>
      <c r="S18" s="27" t="s">
        <v>94</v>
      </c>
      <c r="T18" s="28">
        <v>3</v>
      </c>
      <c r="U18" s="29">
        <v>0.133163</v>
      </c>
      <c r="V18" s="29">
        <v>9.2816800000000005E-2</v>
      </c>
      <c r="W18" s="30">
        <v>0.15137800000000001</v>
      </c>
      <c r="X18" s="30">
        <v>0.218002</v>
      </c>
      <c r="Y18" s="31">
        <v>0.97644900000000001</v>
      </c>
      <c r="Z18" s="31">
        <v>0.86778601690000001</v>
      </c>
      <c r="AA18" s="20">
        <v>472</v>
      </c>
      <c r="AB18" s="20"/>
      <c r="AC18" s="20"/>
      <c r="AD18" s="20"/>
      <c r="AE18" s="24">
        <v>0.39850000000000002</v>
      </c>
      <c r="AF18" s="24">
        <v>0.175241864555849</v>
      </c>
      <c r="AG18" s="25">
        <v>2.3630000000000002E-2</v>
      </c>
      <c r="AH18" s="25">
        <v>1</v>
      </c>
      <c r="AI18" s="32">
        <v>0.96299999999999997</v>
      </c>
      <c r="AJ18" s="32">
        <f>1-0.05652</f>
        <v>0.94347999999999999</v>
      </c>
      <c r="AK18" s="22">
        <v>321</v>
      </c>
      <c r="AL18" s="29">
        <v>0.35312399999999999</v>
      </c>
      <c r="AM18" s="29">
        <v>0.162298</v>
      </c>
      <c r="AN18" s="30">
        <v>3.0373899999999999E-2</v>
      </c>
      <c r="AO18" s="20"/>
      <c r="AP18" s="31">
        <v>0.98137799999999997</v>
      </c>
      <c r="AQ18" s="31">
        <f>1-0.0699776</f>
        <v>0.93002240000000003</v>
      </c>
      <c r="AR18" s="20">
        <v>294</v>
      </c>
      <c r="AS18" s="20"/>
      <c r="AT18" s="20"/>
      <c r="AU18" s="20"/>
      <c r="AV18" s="28">
        <v>0.89370000000000005</v>
      </c>
      <c r="AW18" s="35">
        <v>3.3399999999999999E-2</v>
      </c>
      <c r="AX18" s="28">
        <v>0.22420000000000001</v>
      </c>
      <c r="AY18" s="35">
        <v>7.3200000000000001E-2</v>
      </c>
      <c r="AZ18" s="35">
        <v>2.1900000000000001E-3</v>
      </c>
      <c r="BA18" s="35" t="s">
        <v>62</v>
      </c>
      <c r="BB18" s="35">
        <v>22.5</v>
      </c>
      <c r="BC18" s="35">
        <v>2.581</v>
      </c>
      <c r="BD18" s="35">
        <v>2</v>
      </c>
      <c r="BE18" s="35">
        <v>0.27510000000000001</v>
      </c>
      <c r="BF18" s="35">
        <v>1087</v>
      </c>
    </row>
    <row r="19" spans="1:61" x14ac:dyDescent="0.2">
      <c r="A19" s="20"/>
      <c r="B19" s="20" t="s">
        <v>95</v>
      </c>
      <c r="C19" s="20">
        <v>12</v>
      </c>
      <c r="D19" s="20">
        <v>121436376</v>
      </c>
      <c r="E19" s="20" t="s">
        <v>96</v>
      </c>
      <c r="F19" s="20" t="s">
        <v>97</v>
      </c>
      <c r="G19" s="20" t="s">
        <v>54</v>
      </c>
      <c r="H19" s="20" t="s">
        <v>65</v>
      </c>
      <c r="I19" s="21">
        <v>1</v>
      </c>
      <c r="J19" s="22">
        <v>2702</v>
      </c>
      <c r="K19" s="22">
        <v>0.51100000000000001</v>
      </c>
      <c r="L19" s="22">
        <v>0.998</v>
      </c>
      <c r="M19" s="22">
        <v>2763</v>
      </c>
      <c r="N19" s="22">
        <v>0.1862</v>
      </c>
      <c r="O19" s="22">
        <v>2.8979999999999999E-2</v>
      </c>
      <c r="P19" s="25">
        <v>2.0650000000000001E-10</v>
      </c>
      <c r="Q19" s="26">
        <v>2.23030225915076E-10</v>
      </c>
      <c r="R19" s="22" t="s">
        <v>98</v>
      </c>
      <c r="S19" s="27" t="s">
        <v>99</v>
      </c>
      <c r="T19" s="28">
        <v>2</v>
      </c>
      <c r="U19" s="29">
        <v>0.163657</v>
      </c>
      <c r="V19" s="29">
        <v>6.5240400000000004E-2</v>
      </c>
      <c r="W19" s="30">
        <v>1.2123699999999999E-2</v>
      </c>
      <c r="X19" s="30">
        <v>1</v>
      </c>
      <c r="Y19" s="31">
        <v>0.99976200000000004</v>
      </c>
      <c r="Z19" s="31">
        <v>0.51518644069999997</v>
      </c>
      <c r="AA19" s="20">
        <v>472</v>
      </c>
      <c r="AB19" s="20"/>
      <c r="AC19" s="20"/>
      <c r="AD19" s="20"/>
      <c r="AE19" s="24">
        <v>0.18390000000000001</v>
      </c>
      <c r="AF19" s="24">
        <v>7.9438444924405993E-2</v>
      </c>
      <c r="AG19" s="25">
        <v>2.1239999999999998E-2</v>
      </c>
      <c r="AH19" s="25">
        <v>0.91249999999999998</v>
      </c>
      <c r="AI19" s="32">
        <v>1</v>
      </c>
      <c r="AJ19" s="32">
        <v>0.40789999999999998</v>
      </c>
      <c r="AK19" s="22">
        <v>327</v>
      </c>
      <c r="AL19" s="29">
        <v>0.14631</v>
      </c>
      <c r="AM19" s="29">
        <v>7.8105999999999995E-2</v>
      </c>
      <c r="AN19" s="30">
        <v>6.2035600000000003E-2</v>
      </c>
      <c r="AO19" s="20"/>
      <c r="AP19" s="31">
        <v>1</v>
      </c>
      <c r="AQ19" s="31">
        <f>1-0.469384</f>
        <v>0.53061599999999998</v>
      </c>
      <c r="AR19" s="20">
        <v>294</v>
      </c>
      <c r="AS19" s="20"/>
      <c r="AT19" s="20"/>
      <c r="AU19" s="20"/>
      <c r="AV19" s="28">
        <v>0.48920000000000002</v>
      </c>
      <c r="AW19" s="35">
        <v>5.1700000000000003E-2</v>
      </c>
      <c r="AX19" s="28">
        <v>0.1643</v>
      </c>
      <c r="AY19" s="35">
        <v>4.24E-2</v>
      </c>
      <c r="AZ19" s="35">
        <v>1.047E-4</v>
      </c>
      <c r="BA19" s="35" t="s">
        <v>43</v>
      </c>
      <c r="BB19" s="35">
        <v>0</v>
      </c>
      <c r="BC19" s="35">
        <v>0.114</v>
      </c>
      <c r="BD19" s="35">
        <v>2</v>
      </c>
      <c r="BE19" s="35">
        <v>0.9446</v>
      </c>
      <c r="BF19" s="35">
        <v>1093</v>
      </c>
      <c r="BH19" s="6"/>
      <c r="BI19" s="6"/>
    </row>
    <row r="20" spans="1:61" x14ac:dyDescent="0.2">
      <c r="A20" s="20"/>
      <c r="B20" s="20" t="s">
        <v>100</v>
      </c>
      <c r="C20" s="20">
        <v>14</v>
      </c>
      <c r="D20" s="20">
        <v>66011184</v>
      </c>
      <c r="E20" s="20" t="s">
        <v>101</v>
      </c>
      <c r="F20" s="20" t="s">
        <v>101</v>
      </c>
      <c r="G20" s="20" t="s">
        <v>54</v>
      </c>
      <c r="H20" s="20" t="s">
        <v>39</v>
      </c>
      <c r="I20" s="21">
        <v>1</v>
      </c>
      <c r="J20" s="22">
        <v>1829</v>
      </c>
      <c r="K20" s="22">
        <v>0.33100000000000002</v>
      </c>
      <c r="L20" s="22">
        <v>0.996</v>
      </c>
      <c r="M20" s="22">
        <v>2763</v>
      </c>
      <c r="N20" s="22">
        <v>-0.39329999999999998</v>
      </c>
      <c r="O20" s="22">
        <v>2.955E-2</v>
      </c>
      <c r="P20" s="25">
        <v>4.7139999999999997E-37</v>
      </c>
      <c r="Q20" s="26">
        <v>6.6278367624542898E-37</v>
      </c>
      <c r="R20" s="22" t="s">
        <v>102</v>
      </c>
      <c r="S20" s="27" t="s">
        <v>103</v>
      </c>
      <c r="T20" s="28">
        <v>17</v>
      </c>
      <c r="U20" s="29">
        <v>-0.33034400000000003</v>
      </c>
      <c r="V20" s="29">
        <v>6.8114499999999994E-2</v>
      </c>
      <c r="W20" s="30">
        <v>1.23568E-6</v>
      </c>
      <c r="X20" s="30">
        <v>0.235676</v>
      </c>
      <c r="Y20" s="31">
        <v>0.99987700000000002</v>
      </c>
      <c r="Z20" s="31">
        <v>0.31096080510000002</v>
      </c>
      <c r="AA20" s="20">
        <v>472</v>
      </c>
      <c r="AB20" s="20"/>
      <c r="AC20" s="20"/>
      <c r="AD20" s="20"/>
      <c r="AE20" s="24">
        <v>-0.2326</v>
      </c>
      <c r="AF20" s="24">
        <v>7.9603010000000002E-2</v>
      </c>
      <c r="AG20" s="25">
        <v>3.728E-3</v>
      </c>
      <c r="AH20" s="25">
        <v>0.7389</v>
      </c>
      <c r="AI20" s="32">
        <v>0.99199999999999999</v>
      </c>
      <c r="AJ20" s="32">
        <v>0.40749999999999997</v>
      </c>
      <c r="AK20" s="22">
        <v>320</v>
      </c>
      <c r="AL20" s="29">
        <v>-0.49702600000000002</v>
      </c>
      <c r="AM20" s="29">
        <v>8.5353499999999999E-2</v>
      </c>
      <c r="AN20" s="30">
        <v>1.52121E-8</v>
      </c>
      <c r="AO20" s="20"/>
      <c r="AP20" s="31">
        <v>0.94620199999999999</v>
      </c>
      <c r="AQ20" s="31">
        <f>1-0.679983</f>
        <v>0.320017</v>
      </c>
      <c r="AR20" s="20">
        <v>294</v>
      </c>
      <c r="AS20" s="20"/>
      <c r="AT20" s="20"/>
      <c r="AU20" s="20"/>
      <c r="AV20" s="28">
        <v>0.34320000000000001</v>
      </c>
      <c r="AW20" s="35">
        <v>4.3099999999999999E-2</v>
      </c>
      <c r="AX20" s="28">
        <v>-0.34489999999999998</v>
      </c>
      <c r="AY20" s="35">
        <v>4.4299999999999999E-2</v>
      </c>
      <c r="AZ20" s="36">
        <v>6.4730000000000001E-15</v>
      </c>
      <c r="BA20" s="35" t="s">
        <v>62</v>
      </c>
      <c r="BB20" s="35">
        <v>61.6</v>
      </c>
      <c r="BC20" s="35">
        <v>5.2130000000000001</v>
      </c>
      <c r="BD20" s="35">
        <v>2</v>
      </c>
      <c r="BE20" s="35">
        <v>7.3800000000000004E-2</v>
      </c>
      <c r="BF20" s="35">
        <v>1086</v>
      </c>
      <c r="BH20" s="6"/>
      <c r="BI20" s="6"/>
    </row>
    <row r="21" spans="1:61" x14ac:dyDescent="0.2">
      <c r="A21" s="20"/>
      <c r="B21" s="20" t="s">
        <v>104</v>
      </c>
      <c r="C21" s="20">
        <v>19</v>
      </c>
      <c r="D21" s="20">
        <v>5828064</v>
      </c>
      <c r="E21" s="20" t="s">
        <v>105</v>
      </c>
      <c r="F21" s="20" t="s">
        <v>106</v>
      </c>
      <c r="G21" s="20" t="s">
        <v>54</v>
      </c>
      <c r="H21" s="20" t="s">
        <v>40</v>
      </c>
      <c r="I21" s="21">
        <v>1</v>
      </c>
      <c r="J21" s="22">
        <v>243.1</v>
      </c>
      <c r="K21" s="22">
        <v>0.95599999999999996</v>
      </c>
      <c r="L21" s="22">
        <v>0.96399999999999997</v>
      </c>
      <c r="M21" s="22">
        <v>2763</v>
      </c>
      <c r="N21" s="22">
        <v>1.1379999999999999</v>
      </c>
      <c r="O21" s="22">
        <v>6.7610000000000003E-2</v>
      </c>
      <c r="P21" s="25">
        <v>2.133E-55</v>
      </c>
      <c r="Q21" s="26">
        <v>2.5347445538601398E-55</v>
      </c>
      <c r="R21" s="22" t="s">
        <v>107</v>
      </c>
      <c r="S21" s="27" t="s">
        <v>108</v>
      </c>
      <c r="T21" s="28">
        <v>18</v>
      </c>
      <c r="U21" s="29">
        <v>1.0823499999999999</v>
      </c>
      <c r="V21" s="29">
        <v>0.172878</v>
      </c>
      <c r="W21" s="30">
        <v>3.8301800000000002E-10</v>
      </c>
      <c r="X21" s="30">
        <v>1</v>
      </c>
      <c r="Y21" s="31">
        <v>0.97676099999999999</v>
      </c>
      <c r="Z21" s="31">
        <v>0.9626959746</v>
      </c>
      <c r="AA21" s="20">
        <v>472</v>
      </c>
      <c r="AB21" s="20"/>
      <c r="AC21" s="20"/>
      <c r="AD21" s="20"/>
      <c r="AE21" s="44" t="s">
        <v>109</v>
      </c>
      <c r="AF21" s="44"/>
      <c r="AG21" s="44"/>
      <c r="AH21" s="44"/>
      <c r="AI21" s="44"/>
      <c r="AJ21" s="44"/>
      <c r="AK21" s="44"/>
      <c r="AL21" s="45" t="s">
        <v>109</v>
      </c>
      <c r="AM21" s="45"/>
      <c r="AN21" s="45"/>
      <c r="AO21" s="45"/>
      <c r="AP21" s="45"/>
      <c r="AQ21" s="45"/>
      <c r="AR21" s="45"/>
      <c r="AS21" s="20"/>
      <c r="AT21" s="20"/>
      <c r="AU21" s="20"/>
      <c r="AV21" s="28">
        <v>0.9627</v>
      </c>
      <c r="AW21" s="35">
        <v>0</v>
      </c>
      <c r="AX21" s="28">
        <v>1.0820000000000001</v>
      </c>
      <c r="AY21" s="35">
        <v>0.1729</v>
      </c>
      <c r="AZ21" s="36">
        <v>3.9009999999999998E-10</v>
      </c>
      <c r="BA21" s="35" t="s">
        <v>110</v>
      </c>
      <c r="BB21" s="35">
        <v>0</v>
      </c>
      <c r="BC21" s="35">
        <v>0</v>
      </c>
      <c r="BD21" s="35">
        <v>0</v>
      </c>
      <c r="BE21" s="35">
        <v>1</v>
      </c>
      <c r="BF21" s="35">
        <v>472</v>
      </c>
      <c r="BH21" s="6"/>
      <c r="BI21" s="6"/>
    </row>
    <row r="24" spans="1:61" x14ac:dyDescent="0.2">
      <c r="A24" s="7"/>
    </row>
    <row r="25" spans="1:61" ht="12.95" customHeight="1" x14ac:dyDescent="0.2">
      <c r="A25" s="47" t="s">
        <v>111</v>
      </c>
      <c r="B25" s="7" t="s">
        <v>6</v>
      </c>
      <c r="D25" s="5" t="s">
        <v>112</v>
      </c>
    </row>
    <row r="26" spans="1:61" x14ac:dyDescent="0.2">
      <c r="A26" s="47"/>
      <c r="B26" s="7" t="s">
        <v>7</v>
      </c>
      <c r="D26" s="5" t="s">
        <v>113</v>
      </c>
    </row>
    <row r="27" spans="1:61" x14ac:dyDescent="0.2">
      <c r="A27" s="47"/>
      <c r="B27" s="7" t="s">
        <v>8</v>
      </c>
      <c r="D27" s="5" t="s">
        <v>114</v>
      </c>
    </row>
    <row r="28" spans="1:61" x14ac:dyDescent="0.2">
      <c r="A28" s="47"/>
      <c r="B28" s="7" t="s">
        <v>9</v>
      </c>
      <c r="D28" s="5" t="s">
        <v>9</v>
      </c>
    </row>
    <row r="29" spans="1:61" x14ac:dyDescent="0.2">
      <c r="A29" s="47"/>
      <c r="B29" s="7" t="s">
        <v>10</v>
      </c>
      <c r="D29" s="5" t="s">
        <v>10</v>
      </c>
    </row>
    <row r="30" spans="1:61" x14ac:dyDescent="0.2">
      <c r="A30" s="47"/>
      <c r="B30" s="7" t="s">
        <v>11</v>
      </c>
      <c r="D30" s="5" t="s">
        <v>115</v>
      </c>
    </row>
    <row r="31" spans="1:61" x14ac:dyDescent="0.2">
      <c r="A31" s="47"/>
      <c r="B31" s="7" t="s">
        <v>12</v>
      </c>
      <c r="D31" s="5" t="s">
        <v>116</v>
      </c>
    </row>
    <row r="32" spans="1:61" x14ac:dyDescent="0.2">
      <c r="A32" s="47"/>
      <c r="B32" s="7" t="s">
        <v>13</v>
      </c>
      <c r="D32" s="5" t="s">
        <v>117</v>
      </c>
    </row>
    <row r="33" spans="1:4" ht="12.95" customHeight="1" x14ac:dyDescent="0.2">
      <c r="A33" s="47" t="s">
        <v>118</v>
      </c>
      <c r="B33" s="7" t="s">
        <v>14</v>
      </c>
      <c r="D33" s="5" t="s">
        <v>119</v>
      </c>
    </row>
    <row r="34" spans="1:4" x14ac:dyDescent="0.2">
      <c r="A34" s="47"/>
      <c r="B34" s="7" t="s">
        <v>15</v>
      </c>
      <c r="D34" s="5" t="s">
        <v>138</v>
      </c>
    </row>
    <row r="35" spans="1:4" x14ac:dyDescent="0.2">
      <c r="A35" s="47"/>
      <c r="B35" s="7" t="s">
        <v>16</v>
      </c>
      <c r="D35" s="5" t="s">
        <v>120</v>
      </c>
    </row>
    <row r="36" spans="1:4" x14ac:dyDescent="0.2">
      <c r="A36" s="47"/>
      <c r="B36" s="7" t="s">
        <v>17</v>
      </c>
      <c r="D36" s="5" t="s">
        <v>121</v>
      </c>
    </row>
    <row r="37" spans="1:4" x14ac:dyDescent="0.2">
      <c r="A37" s="47"/>
      <c r="B37" s="7" t="s">
        <v>18</v>
      </c>
      <c r="D37" s="5" t="s">
        <v>139</v>
      </c>
    </row>
    <row r="38" spans="1:4" x14ac:dyDescent="0.2">
      <c r="A38" s="47"/>
      <c r="B38" s="7" t="s">
        <v>19</v>
      </c>
      <c r="D38" s="5" t="s">
        <v>140</v>
      </c>
    </row>
    <row r="39" spans="1:4" x14ac:dyDescent="0.2">
      <c r="A39" s="47"/>
      <c r="B39" s="7" t="s">
        <v>20</v>
      </c>
      <c r="D39" s="5" t="s">
        <v>122</v>
      </c>
    </row>
    <row r="40" spans="1:4" x14ac:dyDescent="0.2">
      <c r="A40" s="47"/>
      <c r="B40" s="7" t="s">
        <v>21</v>
      </c>
      <c r="D40" s="5" t="s">
        <v>123</v>
      </c>
    </row>
    <row r="41" spans="1:4" x14ac:dyDescent="0.2">
      <c r="A41" s="47"/>
      <c r="B41" s="7" t="s">
        <v>22</v>
      </c>
      <c r="D41" s="5" t="s">
        <v>124</v>
      </c>
    </row>
    <row r="42" spans="1:4" x14ac:dyDescent="0.2">
      <c r="A42" s="47"/>
      <c r="B42" s="7" t="s">
        <v>23</v>
      </c>
      <c r="D42" s="5" t="s">
        <v>125</v>
      </c>
    </row>
    <row r="43" spans="1:4" x14ac:dyDescent="0.2">
      <c r="A43" s="47"/>
      <c r="B43" s="7" t="s">
        <v>24</v>
      </c>
      <c r="D43" s="5" t="s">
        <v>126</v>
      </c>
    </row>
    <row r="44" spans="1:4" ht="12.95" customHeight="1" x14ac:dyDescent="0.2">
      <c r="A44" s="47" t="s">
        <v>127</v>
      </c>
      <c r="B44" s="7" t="s">
        <v>18</v>
      </c>
      <c r="D44" s="5" t="s">
        <v>141</v>
      </c>
    </row>
    <row r="45" spans="1:4" x14ac:dyDescent="0.2">
      <c r="A45" s="47"/>
      <c r="B45" s="7" t="s">
        <v>19</v>
      </c>
      <c r="D45" s="5" t="s">
        <v>140</v>
      </c>
    </row>
    <row r="46" spans="1:4" x14ac:dyDescent="0.2">
      <c r="A46" s="47"/>
      <c r="B46" s="7" t="s">
        <v>20</v>
      </c>
      <c r="D46" s="5" t="s">
        <v>128</v>
      </c>
    </row>
    <row r="47" spans="1:4" x14ac:dyDescent="0.2">
      <c r="A47" s="47"/>
      <c r="B47" s="7" t="s">
        <v>25</v>
      </c>
      <c r="D47" s="5" t="s">
        <v>129</v>
      </c>
    </row>
    <row r="48" spans="1:4" x14ac:dyDescent="0.2">
      <c r="A48" s="47"/>
      <c r="B48" s="7" t="s">
        <v>26</v>
      </c>
      <c r="D48" s="5" t="s">
        <v>120</v>
      </c>
    </row>
    <row r="49" spans="1:4" x14ac:dyDescent="0.2">
      <c r="A49" s="47"/>
      <c r="B49" s="7" t="s">
        <v>15</v>
      </c>
      <c r="D49" s="5" t="s">
        <v>138</v>
      </c>
    </row>
    <row r="50" spans="1:4" x14ac:dyDescent="0.2">
      <c r="A50" s="47"/>
      <c r="B50" s="7" t="s">
        <v>17</v>
      </c>
      <c r="D50" s="5" t="s">
        <v>121</v>
      </c>
    </row>
    <row r="51" spans="1:4" x14ac:dyDescent="0.2">
      <c r="A51" s="47"/>
      <c r="B51" s="7" t="s">
        <v>27</v>
      </c>
      <c r="D51" s="5" t="s">
        <v>130</v>
      </c>
    </row>
    <row r="52" spans="1:4" x14ac:dyDescent="0.2">
      <c r="A52" s="47"/>
      <c r="B52" s="7" t="s">
        <v>8</v>
      </c>
      <c r="D52" s="5" t="s">
        <v>131</v>
      </c>
    </row>
    <row r="53" spans="1:4" x14ac:dyDescent="0.2">
      <c r="A53" s="47"/>
      <c r="B53" s="7" t="s">
        <v>28</v>
      </c>
      <c r="D53" s="5" t="s">
        <v>132</v>
      </c>
    </row>
    <row r="54" spans="1:4" ht="12.95" customHeight="1" x14ac:dyDescent="0.2">
      <c r="A54" s="47" t="s">
        <v>133</v>
      </c>
      <c r="B54" s="7" t="s">
        <v>15</v>
      </c>
      <c r="D54" s="5" t="s">
        <v>138</v>
      </c>
    </row>
    <row r="55" spans="1:4" x14ac:dyDescent="0.2">
      <c r="A55" s="47"/>
      <c r="B55" s="7" t="s">
        <v>29</v>
      </c>
      <c r="D55" s="5" t="s">
        <v>142</v>
      </c>
    </row>
    <row r="56" spans="1:4" x14ac:dyDescent="0.2">
      <c r="A56" s="47"/>
      <c r="B56" s="7" t="s">
        <v>18</v>
      </c>
      <c r="D56" s="5" t="s">
        <v>141</v>
      </c>
    </row>
    <row r="57" spans="1:4" x14ac:dyDescent="0.2">
      <c r="A57" s="47"/>
      <c r="B57" s="7" t="s">
        <v>19</v>
      </c>
      <c r="D57" s="5" t="s">
        <v>140</v>
      </c>
    </row>
    <row r="58" spans="1:4" x14ac:dyDescent="0.2">
      <c r="A58" s="47"/>
      <c r="B58" s="7" t="s">
        <v>20</v>
      </c>
      <c r="D58" s="5" t="s">
        <v>128</v>
      </c>
    </row>
    <row r="59" spans="1:4" x14ac:dyDescent="0.2">
      <c r="A59" s="47"/>
      <c r="B59" s="7" t="s">
        <v>30</v>
      </c>
      <c r="D59" s="5" t="s">
        <v>143</v>
      </c>
    </row>
    <row r="60" spans="1:4" x14ac:dyDescent="0.2">
      <c r="A60" s="47"/>
      <c r="B60" s="7" t="s">
        <v>31</v>
      </c>
      <c r="D60" s="5" t="s">
        <v>144</v>
      </c>
    </row>
    <row r="61" spans="1:4" x14ac:dyDescent="0.2">
      <c r="A61" s="47"/>
      <c r="B61" s="7" t="s">
        <v>32</v>
      </c>
      <c r="D61" s="5" t="s">
        <v>145</v>
      </c>
    </row>
    <row r="62" spans="1:4" x14ac:dyDescent="0.2">
      <c r="A62" s="47"/>
      <c r="B62" s="7" t="s">
        <v>33</v>
      </c>
      <c r="D62" s="5" t="s">
        <v>146</v>
      </c>
    </row>
    <row r="63" spans="1:4" x14ac:dyDescent="0.2">
      <c r="A63" s="47"/>
      <c r="B63" s="7" t="s">
        <v>34</v>
      </c>
      <c r="D63" s="5" t="s">
        <v>147</v>
      </c>
    </row>
    <row r="64" spans="1:4" x14ac:dyDescent="0.2">
      <c r="A64" s="47"/>
      <c r="B64" s="7" t="s">
        <v>35</v>
      </c>
      <c r="D64" s="5" t="s">
        <v>121</v>
      </c>
    </row>
    <row r="65" spans="1:9" x14ac:dyDescent="0.2">
      <c r="A65" s="7"/>
      <c r="D65" s="5"/>
    </row>
    <row r="66" spans="1:9" ht="51" customHeight="1" x14ac:dyDescent="0.2">
      <c r="A66" s="7" t="s">
        <v>134</v>
      </c>
      <c r="B66" s="46" t="s">
        <v>135</v>
      </c>
      <c r="C66" s="46"/>
      <c r="D66" s="46"/>
      <c r="E66" s="46"/>
      <c r="F66" s="46"/>
      <c r="G66" s="46"/>
      <c r="H66" s="46"/>
      <c r="I66" s="46"/>
    </row>
    <row r="67" spans="1:9" ht="70.5" customHeight="1" x14ac:dyDescent="0.2">
      <c r="A67" s="7" t="s">
        <v>136</v>
      </c>
      <c r="B67" s="46" t="s">
        <v>137</v>
      </c>
      <c r="C67" s="46"/>
      <c r="D67" s="46"/>
      <c r="E67" s="46"/>
      <c r="F67" s="46"/>
      <c r="G67" s="46"/>
      <c r="H67" s="46"/>
      <c r="I67" s="46"/>
    </row>
  </sheetData>
  <mergeCells count="12">
    <mergeCell ref="AV6:BF6"/>
    <mergeCell ref="A6:I6"/>
    <mergeCell ref="J6:T6"/>
    <mergeCell ref="U6:AD6"/>
    <mergeCell ref="AE6:AK6"/>
    <mergeCell ref="AL6:AU6"/>
    <mergeCell ref="B67:I67"/>
    <mergeCell ref="A25:A32"/>
    <mergeCell ref="A33:A43"/>
    <mergeCell ref="A44:A53"/>
    <mergeCell ref="A54:A64"/>
    <mergeCell ref="B66:I66"/>
  </mergeCells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ST3</vt:lpstr>
      <vt:lpstr>'ST3'!_FilterDatabase_0</vt:lpstr>
      <vt:lpstr>'ST3'!_FilterDatabase_0_0_0_0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Sodbo Sharapov</cp:lastModifiedBy>
  <cp:revision>134</cp:revision>
  <dcterms:created xsi:type="dcterms:W3CDTF">2018-03-02T06:10:31Z</dcterms:created>
  <dcterms:modified xsi:type="dcterms:W3CDTF">2018-07-09T10:20:53Z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