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showInkAnnotation="0" autoCompressPictures="0"/>
  <bookViews>
    <workbookView xWindow="780" yWindow="700" windowWidth="25600" windowHeight="15540" tabRatio="500" activeTab="4"/>
  </bookViews>
  <sheets>
    <sheet name="Set-up" sheetId="10" r:id="rId1"/>
    <sheet name="Liver" sheetId="1" r:id="rId2"/>
    <sheet name="Heart" sheetId="4" r:id="rId3"/>
    <sheet name="Spleen" sheetId="2" r:id="rId4"/>
    <sheet name="Kidney" sheetId="5" r:id="rId5"/>
    <sheet name=" Brain" sheetId="3" r:id="rId6"/>
    <sheet name="Set-up 2" sheetId="11" r:id="rId7"/>
    <sheet name="Raw Counts" sheetId="12" r:id="rId8"/>
    <sheet name="Total CFU" sheetId="13" r:id="rId9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34" i="5" l="1"/>
  <c r="D34" i="5"/>
  <c r="F34" i="5"/>
  <c r="F33" i="5"/>
  <c r="E33" i="5"/>
  <c r="D33" i="5"/>
  <c r="E32" i="5"/>
  <c r="F32" i="5"/>
  <c r="D32" i="5"/>
  <c r="E31" i="5"/>
  <c r="D31" i="5"/>
  <c r="F31" i="5"/>
  <c r="E30" i="5"/>
  <c r="D30" i="5"/>
  <c r="F30" i="5"/>
  <c r="F29" i="5"/>
  <c r="E29" i="5"/>
  <c r="D29" i="5"/>
  <c r="E28" i="5"/>
  <c r="F28" i="5"/>
  <c r="D28" i="5"/>
  <c r="E27" i="5"/>
  <c r="D27" i="5"/>
  <c r="F27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H32" i="13"/>
  <c r="H31" i="13"/>
  <c r="H30" i="13"/>
  <c r="H29" i="13"/>
  <c r="H26" i="13"/>
  <c r="H25" i="13"/>
  <c r="H24" i="13"/>
  <c r="H23" i="13"/>
  <c r="E20" i="13"/>
  <c r="H20" i="13"/>
  <c r="H19" i="13"/>
  <c r="H18" i="13"/>
  <c r="H17" i="13"/>
  <c r="H14" i="13"/>
  <c r="H13" i="13"/>
  <c r="H12" i="13"/>
  <c r="H11" i="13"/>
  <c r="H8" i="13"/>
  <c r="H7" i="13"/>
  <c r="H6" i="13"/>
  <c r="H5" i="13"/>
  <c r="G2" i="13"/>
  <c r="E20" i="12"/>
  <c r="G2" i="12"/>
  <c r="F29" i="3"/>
  <c r="F29" i="2"/>
  <c r="F33" i="2"/>
  <c r="F33" i="4"/>
  <c r="F32" i="4"/>
  <c r="F31" i="4"/>
  <c r="F29" i="4"/>
  <c r="F28" i="4"/>
  <c r="F27" i="4"/>
  <c r="F28" i="1"/>
  <c r="F29" i="1"/>
  <c r="F30" i="1"/>
  <c r="F31" i="1"/>
  <c r="F32" i="1"/>
  <c r="F33" i="1"/>
  <c r="F34" i="1"/>
  <c r="F27" i="1"/>
  <c r="E33" i="3"/>
  <c r="D33" i="3"/>
  <c r="F33" i="3"/>
  <c r="E32" i="3"/>
  <c r="D32" i="3"/>
  <c r="F32" i="3"/>
  <c r="E31" i="3"/>
  <c r="D31" i="3"/>
  <c r="F31" i="3"/>
  <c r="E30" i="3"/>
  <c r="D30" i="3"/>
  <c r="F30" i="3"/>
  <c r="E29" i="3"/>
  <c r="D29" i="3"/>
  <c r="E28" i="3"/>
  <c r="D28" i="3"/>
  <c r="F28" i="3"/>
  <c r="E27" i="3"/>
  <c r="D27" i="3"/>
  <c r="F27" i="3"/>
  <c r="E26" i="3"/>
  <c r="D26" i="3"/>
  <c r="F26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33" i="2"/>
  <c r="D33" i="2"/>
  <c r="E32" i="2"/>
  <c r="D32" i="2"/>
  <c r="F32" i="2"/>
  <c r="E31" i="2"/>
  <c r="D31" i="2"/>
  <c r="F31" i="2"/>
  <c r="E30" i="2"/>
  <c r="D30" i="2"/>
  <c r="F30" i="2"/>
  <c r="E29" i="2"/>
  <c r="D29" i="2"/>
  <c r="E28" i="2"/>
  <c r="D28" i="2"/>
  <c r="F28" i="2"/>
  <c r="E27" i="2"/>
  <c r="D27" i="2"/>
  <c r="F27" i="2"/>
  <c r="E26" i="2"/>
  <c r="D26" i="2"/>
  <c r="F26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33" i="4"/>
  <c r="E32" i="4"/>
  <c r="E31" i="4"/>
  <c r="E30" i="4"/>
  <c r="F30" i="4"/>
  <c r="E29" i="4"/>
  <c r="E28" i="4"/>
  <c r="E27" i="4"/>
  <c r="E26" i="4"/>
  <c r="F26" i="4"/>
  <c r="E21" i="4"/>
  <c r="E20" i="4"/>
  <c r="E19" i="4"/>
  <c r="E18" i="4"/>
  <c r="E17" i="4"/>
  <c r="E16" i="4"/>
  <c r="E15" i="4"/>
  <c r="E14" i="4"/>
</calcChain>
</file>

<file path=xl/sharedStrings.xml><?xml version="1.0" encoding="utf-8"?>
<sst xmlns="http://schemas.openxmlformats.org/spreadsheetml/2006/main" count="399" uniqueCount="49">
  <si>
    <t>Liver</t>
  </si>
  <si>
    <t>Total</t>
  </si>
  <si>
    <t>Spleen</t>
  </si>
  <si>
    <t>Brain</t>
  </si>
  <si>
    <t>Heart</t>
  </si>
  <si>
    <t>Kidney</t>
  </si>
  <si>
    <t>Mouse 4</t>
  </si>
  <si>
    <t>mCherry White</t>
  </si>
  <si>
    <t>mCherry Opaque</t>
  </si>
  <si>
    <t>GFP White</t>
  </si>
  <si>
    <t>GFP Opaque</t>
  </si>
  <si>
    <t>Experimental Set up</t>
  </si>
  <si>
    <t>8 Mice</t>
  </si>
  <si>
    <t>24 hours</t>
  </si>
  <si>
    <t>Low Inoculum</t>
  </si>
  <si>
    <t>High Inoculum</t>
  </si>
  <si>
    <t>Innoculum</t>
  </si>
  <si>
    <t xml:space="preserve">1.04*10^6 </t>
  </si>
  <si>
    <t xml:space="preserve">2.08*10^6. </t>
  </si>
  <si>
    <t>Dilution per plate</t>
  </si>
  <si>
    <t>Dilution per organ</t>
  </si>
  <si>
    <t>Mouse 1</t>
  </si>
  <si>
    <t>Mouse 2</t>
  </si>
  <si>
    <t>Mouse 3</t>
  </si>
  <si>
    <t>Mouse 5</t>
  </si>
  <si>
    <t>Mouse 7</t>
  </si>
  <si>
    <t>Mouse 8</t>
  </si>
  <si>
    <t>Mouse 6</t>
  </si>
  <si>
    <t>Raw counts</t>
  </si>
  <si>
    <t>Dilutions</t>
  </si>
  <si>
    <t>Normalized</t>
  </si>
  <si>
    <t>Raw Counts</t>
  </si>
  <si>
    <t>Total CFU</t>
  </si>
  <si>
    <t xml:space="preserve"> Dilution per plate</t>
  </si>
  <si>
    <t>Mouse #1-4 8*10^5 Inoculum</t>
  </si>
  <si>
    <t>Mouse #5-8 1.6*10^6 Inoculum</t>
  </si>
  <si>
    <t>p-value (mcherry-White + mCherry Opaque vs GFP opaque + GFP white, Wilcoxon matched pairs signed rank test)</t>
  </si>
  <si>
    <t>p-value (mcherry-White vs GFP opaque, Wilcoxon matched pairs signed rank test)</t>
  </si>
  <si>
    <t>4 mice</t>
  </si>
  <si>
    <t xml:space="preserve">Tail Vein IV </t>
  </si>
  <si>
    <t>OpaqueGFP/OpaquemCherry</t>
  </si>
  <si>
    <t>All organs</t>
  </si>
  <si>
    <t>1.6*10^6 innoculum</t>
  </si>
  <si>
    <t>mCherry-Opaque</t>
  </si>
  <si>
    <t>mCherry-white</t>
  </si>
  <si>
    <t>GFP-opaque</t>
  </si>
  <si>
    <t>GFP-white</t>
  </si>
  <si>
    <t>Dilution</t>
  </si>
  <si>
    <t>Inoculum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</si>
</sst>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0" fillId="0" borderId="0" xfId="0" applyFill="1" applyBorder="1"/>
    <xf numFmtId="0" fontId="1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Fill="1" applyBorder="1"/>
    <xf numFmtId="11" fontId="0" fillId="0" borderId="1" xfId="0" applyNumberFormat="1" applyFill="1" applyBorder="1"/>
    <xf numFmtId="11" fontId="3" fillId="0" borderId="3" xfId="0" applyNumberFormat="1" applyFont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/>
    <xf numFmtId="11" fontId="0" fillId="0" borderId="0" xfId="0" applyNumberForma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7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7" sqref="C7"/>
    </sheetView>
  </sheetViews>
  <sheetFormatPr baseColWidth="10" defaultRowHeight="15" x14ac:dyDescent="0"/>
  <sheetData>
    <row r="1" spans="1:8">
      <c r="A1" t="s">
        <v>11</v>
      </c>
    </row>
    <row r="2" spans="1:8">
      <c r="A2" t="s">
        <v>12</v>
      </c>
    </row>
    <row r="3" spans="1:8">
      <c r="A3" t="s">
        <v>13</v>
      </c>
    </row>
    <row r="4" spans="1:8">
      <c r="A4" t="s">
        <v>34</v>
      </c>
    </row>
    <row r="5" spans="1:8">
      <c r="A5" t="s">
        <v>35</v>
      </c>
    </row>
    <row r="8" spans="1:8">
      <c r="A8" s="1"/>
      <c r="B8" s="1" t="s">
        <v>7</v>
      </c>
      <c r="C8" s="1" t="s">
        <v>8</v>
      </c>
      <c r="D8" s="1" t="s">
        <v>9</v>
      </c>
      <c r="E8" s="1" t="s">
        <v>10</v>
      </c>
      <c r="F8" s="1" t="s">
        <v>1</v>
      </c>
      <c r="G8" s="1" t="s">
        <v>14</v>
      </c>
      <c r="H8" s="1" t="s">
        <v>15</v>
      </c>
    </row>
    <row r="9" spans="1:8">
      <c r="A9" s="2" t="s">
        <v>16</v>
      </c>
      <c r="B9" s="1">
        <v>350</v>
      </c>
      <c r="C9" s="1">
        <v>0</v>
      </c>
      <c r="D9" s="1">
        <v>0</v>
      </c>
      <c r="E9" s="1">
        <v>170</v>
      </c>
      <c r="F9" s="1">
        <v>520</v>
      </c>
      <c r="G9" s="1" t="s">
        <v>17</v>
      </c>
      <c r="H9" s="1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G35" sqref="G35"/>
    </sheetView>
  </sheetViews>
  <sheetFormatPr baseColWidth="10" defaultRowHeight="15" x14ac:dyDescent="0"/>
  <cols>
    <col min="1" max="1" width="9.6640625" bestFit="1" customWidth="1"/>
    <col min="2" max="2" width="13.5" bestFit="1" customWidth="1"/>
    <col min="3" max="3" width="15" bestFit="1" customWidth="1"/>
    <col min="6" max="6" width="15.33203125" bestFit="1" customWidth="1"/>
    <col min="7" max="7" width="55.33203125" customWidth="1"/>
    <col min="8" max="8" width="37" customWidth="1"/>
    <col min="9" max="9" width="15.33203125" customWidth="1"/>
  </cols>
  <sheetData>
    <row r="1" spans="1:7">
      <c r="A1" t="s">
        <v>28</v>
      </c>
    </row>
    <row r="2" spans="1:7">
      <c r="A2" s="6" t="s">
        <v>0</v>
      </c>
      <c r="B2" s="7" t="s">
        <v>7</v>
      </c>
      <c r="C2" s="7" t="s">
        <v>8</v>
      </c>
      <c r="D2" s="6" t="s">
        <v>9</v>
      </c>
      <c r="E2" s="6" t="s">
        <v>10</v>
      </c>
      <c r="F2" s="6" t="s">
        <v>19</v>
      </c>
      <c r="G2" s="6" t="s">
        <v>20</v>
      </c>
    </row>
    <row r="3" spans="1:7">
      <c r="A3" s="6" t="s">
        <v>21</v>
      </c>
      <c r="B3" s="3">
        <v>48</v>
      </c>
      <c r="C3" s="6">
        <v>0</v>
      </c>
      <c r="D3" s="6">
        <v>6</v>
      </c>
      <c r="E3" s="6">
        <v>90</v>
      </c>
      <c r="F3" s="6">
        <v>1</v>
      </c>
      <c r="G3" s="6">
        <v>10</v>
      </c>
    </row>
    <row r="4" spans="1:7">
      <c r="A4" s="6" t="s">
        <v>22</v>
      </c>
      <c r="B4" s="3">
        <v>54</v>
      </c>
      <c r="C4" s="6">
        <v>0</v>
      </c>
      <c r="D4" s="6">
        <v>1</v>
      </c>
      <c r="E4" s="6">
        <v>17</v>
      </c>
      <c r="F4" s="6">
        <v>1</v>
      </c>
      <c r="G4" s="6">
        <v>10</v>
      </c>
    </row>
    <row r="5" spans="1:7">
      <c r="A5" s="6" t="s">
        <v>23</v>
      </c>
      <c r="B5" s="3">
        <v>80</v>
      </c>
      <c r="C5" s="6">
        <v>0</v>
      </c>
      <c r="D5" s="6">
        <v>2</v>
      </c>
      <c r="E5" s="6">
        <v>14</v>
      </c>
      <c r="F5" s="6">
        <v>1</v>
      </c>
      <c r="G5" s="6">
        <v>10</v>
      </c>
    </row>
    <row r="6" spans="1:7">
      <c r="A6" s="6" t="s">
        <v>6</v>
      </c>
      <c r="B6" s="3">
        <v>59</v>
      </c>
      <c r="C6" s="6">
        <v>0</v>
      </c>
      <c r="D6" s="6">
        <v>0</v>
      </c>
      <c r="E6" s="6">
        <v>23</v>
      </c>
      <c r="F6" s="6">
        <v>1</v>
      </c>
      <c r="G6" s="6">
        <v>10</v>
      </c>
    </row>
    <row r="7" spans="1:7">
      <c r="A7" s="6" t="s">
        <v>24</v>
      </c>
      <c r="B7" s="3">
        <v>53</v>
      </c>
      <c r="C7" s="6">
        <v>0</v>
      </c>
      <c r="D7" s="6">
        <v>1</v>
      </c>
      <c r="E7" s="6">
        <v>1</v>
      </c>
      <c r="F7" s="6">
        <v>1</v>
      </c>
      <c r="G7" s="6">
        <v>10</v>
      </c>
    </row>
    <row r="8" spans="1:7">
      <c r="A8" s="6" t="s">
        <v>27</v>
      </c>
      <c r="B8" s="3">
        <v>63</v>
      </c>
      <c r="C8" s="6">
        <v>0</v>
      </c>
      <c r="D8" s="6">
        <v>0</v>
      </c>
      <c r="E8" s="6">
        <v>10</v>
      </c>
      <c r="F8" s="6">
        <v>1</v>
      </c>
      <c r="G8" s="6">
        <v>10</v>
      </c>
    </row>
    <row r="9" spans="1:7">
      <c r="A9" s="6" t="s">
        <v>25</v>
      </c>
      <c r="B9" s="3">
        <v>51</v>
      </c>
      <c r="C9" s="6">
        <v>0</v>
      </c>
      <c r="D9" s="6">
        <v>0</v>
      </c>
      <c r="E9" s="6">
        <v>1</v>
      </c>
      <c r="F9" s="6">
        <v>1</v>
      </c>
      <c r="G9" s="6">
        <v>10</v>
      </c>
    </row>
    <row r="10" spans="1:7">
      <c r="A10" s="6" t="s">
        <v>26</v>
      </c>
      <c r="B10" s="3">
        <v>60</v>
      </c>
      <c r="C10" s="6">
        <v>0</v>
      </c>
      <c r="D10" s="6">
        <v>0</v>
      </c>
      <c r="E10" s="6">
        <v>3</v>
      </c>
      <c r="F10" s="6">
        <v>1</v>
      </c>
      <c r="G10" s="6">
        <v>10</v>
      </c>
    </row>
    <row r="11" spans="1:7">
      <c r="A11" s="7" t="s">
        <v>16</v>
      </c>
      <c r="B11" s="8">
        <v>350</v>
      </c>
      <c r="C11" s="8">
        <v>0</v>
      </c>
      <c r="D11" s="8">
        <v>0</v>
      </c>
      <c r="E11" s="8">
        <v>170</v>
      </c>
      <c r="F11" s="8"/>
      <c r="G11" s="6"/>
    </row>
    <row r="13" spans="1:7">
      <c r="A13" t="s">
        <v>30</v>
      </c>
    </row>
    <row r="14" spans="1:7">
      <c r="A14" s="6" t="s">
        <v>0</v>
      </c>
      <c r="B14" s="7" t="s">
        <v>7</v>
      </c>
      <c r="C14" s="7" t="s">
        <v>8</v>
      </c>
      <c r="D14" s="6" t="s">
        <v>9</v>
      </c>
      <c r="E14" s="6" t="s">
        <v>10</v>
      </c>
      <c r="F14" s="6" t="s">
        <v>19</v>
      </c>
      <c r="G14" s="6" t="s">
        <v>20</v>
      </c>
    </row>
    <row r="15" spans="1:7">
      <c r="A15" s="6" t="s">
        <v>21</v>
      </c>
      <c r="B15" s="3">
        <v>48</v>
      </c>
      <c r="C15" s="6">
        <v>0</v>
      </c>
      <c r="D15" s="3">
        <v>12.352941176470587</v>
      </c>
      <c r="E15" s="3">
        <v>185.29411764705881</v>
      </c>
      <c r="F15" s="6">
        <v>1</v>
      </c>
      <c r="G15" s="6">
        <v>10</v>
      </c>
    </row>
    <row r="16" spans="1:7">
      <c r="A16" s="6" t="s">
        <v>22</v>
      </c>
      <c r="B16" s="3">
        <v>54</v>
      </c>
      <c r="C16" s="6">
        <v>0</v>
      </c>
      <c r="D16" s="3">
        <v>2.0588235294117645</v>
      </c>
      <c r="E16" s="3">
        <v>35</v>
      </c>
      <c r="F16" s="6">
        <v>1</v>
      </c>
      <c r="G16" s="6">
        <v>10</v>
      </c>
    </row>
    <row r="17" spans="1:9">
      <c r="A17" s="6" t="s">
        <v>23</v>
      </c>
      <c r="B17" s="3">
        <v>80</v>
      </c>
      <c r="C17" s="6">
        <v>0</v>
      </c>
      <c r="D17" s="3">
        <v>4.117647058823529</v>
      </c>
      <c r="E17" s="3">
        <v>28.823529411764703</v>
      </c>
      <c r="F17" s="6">
        <v>1</v>
      </c>
      <c r="G17" s="6">
        <v>10</v>
      </c>
    </row>
    <row r="18" spans="1:9">
      <c r="A18" s="6" t="s">
        <v>6</v>
      </c>
      <c r="B18" s="3">
        <v>59</v>
      </c>
      <c r="C18" s="6">
        <v>0</v>
      </c>
      <c r="D18" s="3">
        <v>0</v>
      </c>
      <c r="E18" s="3">
        <v>47.35294117647058</v>
      </c>
      <c r="F18" s="6">
        <v>1</v>
      </c>
      <c r="G18" s="6">
        <v>10</v>
      </c>
    </row>
    <row r="19" spans="1:9">
      <c r="A19" s="6" t="s">
        <v>24</v>
      </c>
      <c r="B19" s="3">
        <v>53</v>
      </c>
      <c r="C19" s="6">
        <v>0</v>
      </c>
      <c r="D19" s="3">
        <v>2.0588235294117645</v>
      </c>
      <c r="E19" s="3">
        <v>2.0588235294117645</v>
      </c>
      <c r="F19" s="6">
        <v>1</v>
      </c>
      <c r="G19" s="6">
        <v>10</v>
      </c>
      <c r="H19" s="1"/>
      <c r="I19" s="1"/>
    </row>
    <row r="20" spans="1:9">
      <c r="A20" s="6" t="s">
        <v>27</v>
      </c>
      <c r="B20" s="3">
        <v>63</v>
      </c>
      <c r="C20" s="6">
        <v>0</v>
      </c>
      <c r="D20" s="3">
        <v>0</v>
      </c>
      <c r="E20" s="3">
        <v>20.588235294117645</v>
      </c>
      <c r="F20" s="6">
        <v>1</v>
      </c>
      <c r="G20" s="6">
        <v>10</v>
      </c>
      <c r="H20" s="1"/>
      <c r="I20" s="1"/>
    </row>
    <row r="21" spans="1:9">
      <c r="A21" s="6" t="s">
        <v>25</v>
      </c>
      <c r="B21" s="3">
        <v>51</v>
      </c>
      <c r="C21" s="6">
        <v>0</v>
      </c>
      <c r="D21" s="3">
        <v>0</v>
      </c>
      <c r="E21" s="3">
        <v>2.0588235294117645</v>
      </c>
      <c r="F21" s="6">
        <v>1</v>
      </c>
      <c r="G21" s="6">
        <v>10</v>
      </c>
    </row>
    <row r="22" spans="1:9">
      <c r="A22" s="6" t="s">
        <v>26</v>
      </c>
      <c r="B22" s="3">
        <v>60</v>
      </c>
      <c r="C22" s="6">
        <v>0</v>
      </c>
      <c r="D22" s="3">
        <v>0</v>
      </c>
      <c r="E22" s="3">
        <v>6.1764705882352935</v>
      </c>
      <c r="F22" s="6">
        <v>1</v>
      </c>
      <c r="G22" s="6">
        <v>10</v>
      </c>
    </row>
    <row r="23" spans="1:9">
      <c r="A23" s="7" t="s">
        <v>16</v>
      </c>
      <c r="B23" s="8">
        <v>350</v>
      </c>
      <c r="C23" s="8">
        <v>0</v>
      </c>
      <c r="D23" s="3">
        <v>0</v>
      </c>
      <c r="E23" s="3">
        <v>349.99999999999994</v>
      </c>
      <c r="F23" s="8"/>
      <c r="G23" s="6"/>
    </row>
    <row r="25" spans="1:9">
      <c r="A25" t="s">
        <v>29</v>
      </c>
    </row>
    <row r="26" spans="1:9" ht="34">
      <c r="A26" s="6" t="s">
        <v>0</v>
      </c>
      <c r="B26" s="7" t="s">
        <v>7</v>
      </c>
      <c r="C26" s="7" t="s">
        <v>8</v>
      </c>
      <c r="D26" s="6" t="s">
        <v>9</v>
      </c>
      <c r="E26" s="6" t="s">
        <v>10</v>
      </c>
      <c r="F26" s="6" t="s">
        <v>32</v>
      </c>
      <c r="G26" s="17" t="s">
        <v>36</v>
      </c>
      <c r="H26" s="17" t="s">
        <v>37</v>
      </c>
    </row>
    <row r="27" spans="1:9">
      <c r="A27" s="6" t="s">
        <v>21</v>
      </c>
      <c r="B27" s="3">
        <v>480</v>
      </c>
      <c r="C27" s="6">
        <v>0</v>
      </c>
      <c r="D27" s="6">
        <v>123.52941176470587</v>
      </c>
      <c r="E27" s="6">
        <v>1852.9411764705881</v>
      </c>
      <c r="F27" s="14">
        <f>SUM(B27:E27)</f>
        <v>2456.4705882352937</v>
      </c>
      <c r="G27" s="6">
        <v>0.1953</v>
      </c>
      <c r="H27" s="3">
        <v>7.7999999999999996E-3</v>
      </c>
    </row>
    <row r="28" spans="1:9">
      <c r="A28" s="6" t="s">
        <v>22</v>
      </c>
      <c r="B28" s="3">
        <v>540</v>
      </c>
      <c r="C28" s="6">
        <v>0</v>
      </c>
      <c r="D28" s="6">
        <v>20.588235294117645</v>
      </c>
      <c r="E28" s="6">
        <v>350</v>
      </c>
      <c r="F28" s="14">
        <f t="shared" ref="F28:F34" si="0">SUM(B28:E28)</f>
        <v>910.58823529411768</v>
      </c>
      <c r="G28" s="6"/>
      <c r="H28" s="3"/>
    </row>
    <row r="29" spans="1:9">
      <c r="A29" s="6" t="s">
        <v>23</v>
      </c>
      <c r="B29" s="3">
        <v>800</v>
      </c>
      <c r="C29" s="6">
        <v>0</v>
      </c>
      <c r="D29" s="6">
        <v>41.17647058823529</v>
      </c>
      <c r="E29" s="6">
        <v>288.23529411764702</v>
      </c>
      <c r="F29" s="14">
        <f t="shared" si="0"/>
        <v>1129.4117647058822</v>
      </c>
      <c r="G29" s="6"/>
      <c r="H29" s="3"/>
    </row>
    <row r="30" spans="1:9">
      <c r="A30" s="6" t="s">
        <v>6</v>
      </c>
      <c r="B30" s="3">
        <v>590</v>
      </c>
      <c r="C30" s="6">
        <v>0</v>
      </c>
      <c r="D30" s="6">
        <v>0</v>
      </c>
      <c r="E30" s="6">
        <v>473.5294117647058</v>
      </c>
      <c r="F30" s="14">
        <f t="shared" si="0"/>
        <v>1063.5294117647059</v>
      </c>
      <c r="G30" s="6"/>
      <c r="H30" s="3"/>
    </row>
    <row r="31" spans="1:9">
      <c r="A31" s="6" t="s">
        <v>24</v>
      </c>
      <c r="B31" s="3">
        <v>530</v>
      </c>
      <c r="C31" s="6">
        <v>0</v>
      </c>
      <c r="D31" s="6">
        <v>20.588235294117645</v>
      </c>
      <c r="E31" s="6">
        <v>20.588235294117645</v>
      </c>
      <c r="F31" s="14">
        <f t="shared" si="0"/>
        <v>571.17647058823536</v>
      </c>
      <c r="G31" s="6"/>
      <c r="H31" s="3"/>
    </row>
    <row r="32" spans="1:9">
      <c r="A32" s="6" t="s">
        <v>27</v>
      </c>
      <c r="B32" s="3">
        <v>630</v>
      </c>
      <c r="C32" s="6">
        <v>0</v>
      </c>
      <c r="D32" s="6">
        <v>0</v>
      </c>
      <c r="E32" s="6">
        <v>205.88235294117646</v>
      </c>
      <c r="F32" s="14">
        <f t="shared" si="0"/>
        <v>835.88235294117646</v>
      </c>
      <c r="G32" s="6"/>
      <c r="H32" s="3"/>
    </row>
    <row r="33" spans="1:8">
      <c r="A33" s="6" t="s">
        <v>25</v>
      </c>
      <c r="B33" s="3">
        <v>510</v>
      </c>
      <c r="C33" s="6">
        <v>0</v>
      </c>
      <c r="D33" s="6">
        <v>0</v>
      </c>
      <c r="E33" s="6">
        <v>20.588235294117645</v>
      </c>
      <c r="F33" s="14">
        <f t="shared" si="0"/>
        <v>530.58823529411768</v>
      </c>
      <c r="G33" s="6"/>
      <c r="H33" s="3"/>
    </row>
    <row r="34" spans="1:8">
      <c r="A34" s="6" t="s">
        <v>26</v>
      </c>
      <c r="B34" s="3">
        <v>600</v>
      </c>
      <c r="C34" s="6">
        <v>0</v>
      </c>
      <c r="D34" s="6">
        <v>0</v>
      </c>
      <c r="E34" s="6">
        <v>61.764705882352935</v>
      </c>
      <c r="F34" s="14">
        <f t="shared" si="0"/>
        <v>661.76470588235293</v>
      </c>
      <c r="G34" s="6"/>
      <c r="H34" s="3"/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5" workbookViewId="0">
      <selection activeCell="G38" sqref="G38"/>
    </sheetView>
  </sheetViews>
  <sheetFormatPr baseColWidth="10" defaultRowHeight="15" x14ac:dyDescent="0"/>
  <cols>
    <col min="2" max="2" width="13.5" bestFit="1" customWidth="1"/>
    <col min="3" max="3" width="15" bestFit="1" customWidth="1"/>
    <col min="7" max="7" width="59.33203125" customWidth="1"/>
    <col min="8" max="8" width="46.5" customWidth="1"/>
  </cols>
  <sheetData>
    <row r="1" spans="1:7">
      <c r="A1" t="s">
        <v>28</v>
      </c>
    </row>
    <row r="2" spans="1:7">
      <c r="A2" s="3" t="s">
        <v>4</v>
      </c>
      <c r="B2" s="7" t="s">
        <v>7</v>
      </c>
      <c r="C2" s="7" t="s">
        <v>8</v>
      </c>
      <c r="D2" s="6" t="s">
        <v>9</v>
      </c>
      <c r="E2" s="6" t="s">
        <v>10</v>
      </c>
      <c r="F2" s="6" t="s">
        <v>19</v>
      </c>
      <c r="G2" s="6" t="s">
        <v>20</v>
      </c>
    </row>
    <row r="3" spans="1:7">
      <c r="A3" s="6" t="s">
        <v>21</v>
      </c>
      <c r="B3" s="3">
        <v>25</v>
      </c>
      <c r="C3" s="3">
        <v>0</v>
      </c>
      <c r="D3" s="3">
        <v>0</v>
      </c>
      <c r="E3" s="3">
        <v>12</v>
      </c>
      <c r="F3" s="6">
        <v>1</v>
      </c>
      <c r="G3" s="6">
        <v>10</v>
      </c>
    </row>
    <row r="4" spans="1:7">
      <c r="A4" s="6" t="s">
        <v>22</v>
      </c>
      <c r="B4" s="3">
        <v>2</v>
      </c>
      <c r="C4" s="3">
        <v>0</v>
      </c>
      <c r="D4" s="3">
        <v>0</v>
      </c>
      <c r="E4" s="3">
        <v>12</v>
      </c>
      <c r="F4" s="6">
        <v>1</v>
      </c>
      <c r="G4" s="6">
        <v>10</v>
      </c>
    </row>
    <row r="5" spans="1:7">
      <c r="A5" s="6" t="s">
        <v>23</v>
      </c>
      <c r="B5" s="3">
        <v>8</v>
      </c>
      <c r="C5" s="3">
        <v>0</v>
      </c>
      <c r="D5" s="3">
        <v>0</v>
      </c>
      <c r="E5" s="3">
        <v>18</v>
      </c>
      <c r="F5" s="6">
        <v>1</v>
      </c>
      <c r="G5" s="6">
        <v>10</v>
      </c>
    </row>
    <row r="6" spans="1:7">
      <c r="A6" s="6" t="s">
        <v>6</v>
      </c>
      <c r="B6" s="3">
        <v>2</v>
      </c>
      <c r="C6" s="3">
        <v>0</v>
      </c>
      <c r="D6" s="3">
        <v>0</v>
      </c>
      <c r="E6" s="3">
        <v>14</v>
      </c>
      <c r="F6" s="6">
        <v>1</v>
      </c>
      <c r="G6" s="6">
        <v>10</v>
      </c>
    </row>
    <row r="7" spans="1:7">
      <c r="A7" s="6" t="s">
        <v>24</v>
      </c>
      <c r="B7" s="3">
        <v>1</v>
      </c>
      <c r="C7" s="3">
        <v>0</v>
      </c>
      <c r="D7" s="3">
        <v>0</v>
      </c>
      <c r="E7" s="3">
        <v>4</v>
      </c>
      <c r="F7" s="6">
        <v>1</v>
      </c>
      <c r="G7" s="6">
        <v>10</v>
      </c>
    </row>
    <row r="8" spans="1:7">
      <c r="A8" s="6" t="s">
        <v>27</v>
      </c>
      <c r="B8" s="3">
        <v>0</v>
      </c>
      <c r="C8" s="3">
        <v>0</v>
      </c>
      <c r="D8" s="3">
        <v>0</v>
      </c>
      <c r="E8" s="3">
        <v>8</v>
      </c>
      <c r="F8" s="6">
        <v>1</v>
      </c>
      <c r="G8" s="6">
        <v>10</v>
      </c>
    </row>
    <row r="9" spans="1:7">
      <c r="A9" s="6" t="s">
        <v>25</v>
      </c>
      <c r="B9" s="3">
        <v>1</v>
      </c>
      <c r="C9" s="3">
        <v>0</v>
      </c>
      <c r="D9" s="3">
        <v>0</v>
      </c>
      <c r="E9" s="3">
        <v>5</v>
      </c>
      <c r="F9" s="6">
        <v>1</v>
      </c>
      <c r="G9" s="6">
        <v>10</v>
      </c>
    </row>
    <row r="10" spans="1:7">
      <c r="A10" s="6" t="s">
        <v>26</v>
      </c>
      <c r="B10" s="3">
        <v>1</v>
      </c>
      <c r="C10" s="3">
        <v>0</v>
      </c>
      <c r="D10" s="3">
        <v>0</v>
      </c>
      <c r="E10" s="3">
        <v>8</v>
      </c>
      <c r="F10" s="6">
        <v>1</v>
      </c>
      <c r="G10" s="6">
        <v>10</v>
      </c>
    </row>
    <row r="12" spans="1:7">
      <c r="A12" t="s">
        <v>30</v>
      </c>
    </row>
    <row r="13" spans="1:7">
      <c r="A13" s="3" t="s">
        <v>4</v>
      </c>
      <c r="B13" s="3" t="s">
        <v>7</v>
      </c>
      <c r="C13" s="7" t="s">
        <v>8</v>
      </c>
      <c r="D13" s="6" t="s">
        <v>9</v>
      </c>
      <c r="E13" s="6" t="s">
        <v>10</v>
      </c>
      <c r="F13" s="6" t="s">
        <v>19</v>
      </c>
      <c r="G13" s="6" t="s">
        <v>20</v>
      </c>
    </row>
    <row r="14" spans="1:7">
      <c r="A14" s="6" t="s">
        <v>21</v>
      </c>
      <c r="B14" s="3">
        <v>25</v>
      </c>
      <c r="C14" s="3">
        <v>0</v>
      </c>
      <c r="D14" s="3"/>
      <c r="E14" s="3">
        <f>12*(35/17)</f>
        <v>24.705882352941174</v>
      </c>
      <c r="F14" s="6">
        <v>1</v>
      </c>
      <c r="G14" s="6">
        <v>10</v>
      </c>
    </row>
    <row r="15" spans="1:7">
      <c r="A15" s="6" t="s">
        <v>22</v>
      </c>
      <c r="B15" s="3">
        <v>2</v>
      </c>
      <c r="C15" s="3">
        <v>0</v>
      </c>
      <c r="D15" s="3"/>
      <c r="E15" s="3">
        <f>12*(35/17)</f>
        <v>24.705882352941174</v>
      </c>
      <c r="F15" s="6">
        <v>1</v>
      </c>
      <c r="G15" s="6">
        <v>10</v>
      </c>
    </row>
    <row r="16" spans="1:7">
      <c r="A16" s="6" t="s">
        <v>23</v>
      </c>
      <c r="B16" s="3">
        <v>8</v>
      </c>
      <c r="C16" s="3">
        <v>0</v>
      </c>
      <c r="D16" s="3"/>
      <c r="E16" s="3">
        <f>18*(35/17)</f>
        <v>37.058823529411761</v>
      </c>
      <c r="F16" s="6">
        <v>1</v>
      </c>
      <c r="G16" s="6">
        <v>10</v>
      </c>
    </row>
    <row r="17" spans="1:8">
      <c r="A17" s="6" t="s">
        <v>6</v>
      </c>
      <c r="B17" s="3">
        <v>2</v>
      </c>
      <c r="C17" s="3">
        <v>0</v>
      </c>
      <c r="D17" s="3"/>
      <c r="E17" s="3">
        <f>14*(35/17)</f>
        <v>28.823529411764703</v>
      </c>
      <c r="F17" s="6">
        <v>1</v>
      </c>
      <c r="G17" s="6">
        <v>10</v>
      </c>
    </row>
    <row r="18" spans="1:8">
      <c r="A18" s="6" t="s">
        <v>24</v>
      </c>
      <c r="B18" s="3">
        <v>1</v>
      </c>
      <c r="C18" s="3">
        <v>0</v>
      </c>
      <c r="D18" s="3"/>
      <c r="E18" s="3">
        <f>4*(35/17)</f>
        <v>8.235294117647058</v>
      </c>
      <c r="F18" s="6">
        <v>1</v>
      </c>
      <c r="G18" s="6">
        <v>10</v>
      </c>
      <c r="H18" s="1"/>
    </row>
    <row r="19" spans="1:8">
      <c r="A19" s="6" t="s">
        <v>27</v>
      </c>
      <c r="B19" s="3">
        <v>0</v>
      </c>
      <c r="C19" s="3">
        <v>0</v>
      </c>
      <c r="D19" s="3"/>
      <c r="E19" s="3">
        <f>8*(35/17)</f>
        <v>16.470588235294116</v>
      </c>
      <c r="F19" s="6">
        <v>1</v>
      </c>
      <c r="G19" s="6">
        <v>10</v>
      </c>
      <c r="H19" s="1"/>
    </row>
    <row r="20" spans="1:8">
      <c r="A20" s="6" t="s">
        <v>25</v>
      </c>
      <c r="B20" s="3">
        <v>1</v>
      </c>
      <c r="C20" s="3">
        <v>0</v>
      </c>
      <c r="D20" s="3"/>
      <c r="E20" s="3">
        <f>5*(35/17)</f>
        <v>10.294117647058822</v>
      </c>
      <c r="F20" s="6">
        <v>1</v>
      </c>
      <c r="G20" s="6">
        <v>10</v>
      </c>
    </row>
    <row r="21" spans="1:8">
      <c r="A21" s="6" t="s">
        <v>26</v>
      </c>
      <c r="B21" s="3">
        <v>1</v>
      </c>
      <c r="C21" s="3">
        <v>0</v>
      </c>
      <c r="D21" s="3"/>
      <c r="E21" s="3">
        <f>8*(35/17)</f>
        <v>16.470588235294116</v>
      </c>
      <c r="F21" s="6">
        <v>1</v>
      </c>
      <c r="G21" s="6">
        <v>10</v>
      </c>
    </row>
    <row r="22" spans="1:8">
      <c r="A22" s="7" t="s">
        <v>16</v>
      </c>
      <c r="B22" s="13">
        <v>350</v>
      </c>
      <c r="C22" s="8">
        <v>0</v>
      </c>
      <c r="D22" s="3">
        <v>0</v>
      </c>
      <c r="E22" s="3">
        <v>349.99999999999994</v>
      </c>
      <c r="F22" s="8"/>
      <c r="G22" s="6"/>
    </row>
    <row r="24" spans="1:8">
      <c r="A24" t="s">
        <v>29</v>
      </c>
    </row>
    <row r="25" spans="1:8" ht="34">
      <c r="A25" s="3" t="s">
        <v>4</v>
      </c>
      <c r="B25" t="s">
        <v>7</v>
      </c>
      <c r="C25" s="7" t="s">
        <v>8</v>
      </c>
      <c r="D25" s="6" t="s">
        <v>9</v>
      </c>
      <c r="E25" s="6" t="s">
        <v>10</v>
      </c>
      <c r="F25" s="6" t="s">
        <v>32</v>
      </c>
      <c r="G25" s="17" t="s">
        <v>36</v>
      </c>
      <c r="H25" s="17" t="s">
        <v>37</v>
      </c>
    </row>
    <row r="26" spans="1:8">
      <c r="A26" s="6" t="s">
        <v>21</v>
      </c>
      <c r="B26" s="3">
        <v>250</v>
      </c>
      <c r="C26" s="6">
        <v>0</v>
      </c>
      <c r="D26" s="6">
        <v>0</v>
      </c>
      <c r="E26" s="6">
        <f>(12*(35/17))*10</f>
        <v>247.05882352941174</v>
      </c>
      <c r="F26" s="14">
        <f>SUM(B26:E26)</f>
        <v>497.05882352941171</v>
      </c>
      <c r="G26" s="6">
        <v>1.5599999999999999E-2</v>
      </c>
      <c r="H26" s="3">
        <v>7.7999999999999996E-3</v>
      </c>
    </row>
    <row r="27" spans="1:8">
      <c r="A27" s="6" t="s">
        <v>22</v>
      </c>
      <c r="B27" s="3">
        <v>20</v>
      </c>
      <c r="C27" s="6">
        <v>0</v>
      </c>
      <c r="D27" s="6">
        <v>0</v>
      </c>
      <c r="E27" s="6">
        <f>(12*(35/17))*10</f>
        <v>247.05882352941174</v>
      </c>
      <c r="F27" s="14">
        <f t="shared" ref="F27:F33" si="0">SUM(B27:E27)</f>
        <v>267.05882352941171</v>
      </c>
      <c r="G27" s="6"/>
      <c r="H27" s="3"/>
    </row>
    <row r="28" spans="1:8">
      <c r="A28" s="6" t="s">
        <v>23</v>
      </c>
      <c r="B28" s="3">
        <v>80</v>
      </c>
      <c r="C28" s="6">
        <v>0</v>
      </c>
      <c r="D28" s="6">
        <v>0</v>
      </c>
      <c r="E28" s="6">
        <f>(18*(35/17))*10</f>
        <v>370.58823529411762</v>
      </c>
      <c r="F28" s="14">
        <f t="shared" si="0"/>
        <v>450.58823529411762</v>
      </c>
      <c r="G28" s="6"/>
      <c r="H28" s="3"/>
    </row>
    <row r="29" spans="1:8">
      <c r="A29" s="6" t="s">
        <v>6</v>
      </c>
      <c r="B29" s="3">
        <v>20</v>
      </c>
      <c r="C29" s="6">
        <v>0</v>
      </c>
      <c r="D29" s="6">
        <v>0</v>
      </c>
      <c r="E29" s="6">
        <f>(14*(35/17))*10</f>
        <v>288.23529411764702</v>
      </c>
      <c r="F29" s="14">
        <f t="shared" si="0"/>
        <v>308.23529411764702</v>
      </c>
      <c r="G29" s="6"/>
      <c r="H29" s="3"/>
    </row>
    <row r="30" spans="1:8">
      <c r="A30" s="6" t="s">
        <v>24</v>
      </c>
      <c r="B30" s="3">
        <v>10</v>
      </c>
      <c r="C30" s="6">
        <v>0</v>
      </c>
      <c r="D30" s="6">
        <v>0</v>
      </c>
      <c r="E30" s="6">
        <f>(4*(35/17))*10</f>
        <v>82.35294117647058</v>
      </c>
      <c r="F30" s="14">
        <f t="shared" si="0"/>
        <v>92.35294117647058</v>
      </c>
      <c r="G30" s="6"/>
      <c r="H30" s="3"/>
    </row>
    <row r="31" spans="1:8">
      <c r="A31" s="6" t="s">
        <v>27</v>
      </c>
      <c r="B31" s="3">
        <v>0</v>
      </c>
      <c r="C31" s="6">
        <v>0</v>
      </c>
      <c r="D31" s="6">
        <v>0</v>
      </c>
      <c r="E31" s="6">
        <f>(8*(35/17))*10</f>
        <v>164.70588235294116</v>
      </c>
      <c r="F31" s="14">
        <f t="shared" si="0"/>
        <v>164.70588235294116</v>
      </c>
      <c r="G31" s="6"/>
      <c r="H31" s="3"/>
    </row>
    <row r="32" spans="1:8">
      <c r="A32" s="6" t="s">
        <v>25</v>
      </c>
      <c r="B32" s="3">
        <v>10</v>
      </c>
      <c r="C32" s="6">
        <v>0</v>
      </c>
      <c r="D32" s="6">
        <v>0</v>
      </c>
      <c r="E32" s="6">
        <f>(5*(35/17))*10</f>
        <v>102.94117647058823</v>
      </c>
      <c r="F32" s="14">
        <f t="shared" si="0"/>
        <v>112.94117647058823</v>
      </c>
      <c r="G32" s="6"/>
      <c r="H32" s="3"/>
    </row>
    <row r="33" spans="1:8">
      <c r="A33" s="6" t="s">
        <v>26</v>
      </c>
      <c r="B33" s="3">
        <v>10</v>
      </c>
      <c r="C33" s="6">
        <v>0</v>
      </c>
      <c r="D33" s="6">
        <v>0</v>
      </c>
      <c r="E33" s="6">
        <f>(8*(35/17))*10</f>
        <v>164.70588235294116</v>
      </c>
      <c r="F33" s="14">
        <f t="shared" si="0"/>
        <v>174.70588235294116</v>
      </c>
      <c r="G33" s="6"/>
      <c r="H33" s="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6" workbookViewId="0">
      <selection activeCell="G35" sqref="G35"/>
    </sheetView>
  </sheetViews>
  <sheetFormatPr baseColWidth="10" defaultRowHeight="15" x14ac:dyDescent="0"/>
  <cols>
    <col min="2" max="2" width="13.5" bestFit="1" customWidth="1"/>
    <col min="3" max="3" width="15" bestFit="1" customWidth="1"/>
    <col min="4" max="5" width="12.1640625" bestFit="1" customWidth="1"/>
    <col min="6" max="6" width="15.33203125" bestFit="1" customWidth="1"/>
    <col min="7" max="7" width="55.33203125" customWidth="1"/>
    <col min="8" max="8" width="44" customWidth="1"/>
  </cols>
  <sheetData>
    <row r="1" spans="1:7">
      <c r="A1" t="s">
        <v>31</v>
      </c>
    </row>
    <row r="2" spans="1:7">
      <c r="A2" s="3" t="s">
        <v>2</v>
      </c>
      <c r="B2" s="7" t="s">
        <v>7</v>
      </c>
      <c r="C2" s="7" t="s">
        <v>8</v>
      </c>
      <c r="D2" s="6" t="s">
        <v>9</v>
      </c>
      <c r="E2" s="6" t="s">
        <v>10</v>
      </c>
      <c r="F2" s="6" t="s">
        <v>19</v>
      </c>
      <c r="G2" s="6" t="s">
        <v>20</v>
      </c>
    </row>
    <row r="3" spans="1:7">
      <c r="A3" s="6" t="s">
        <v>21</v>
      </c>
      <c r="B3" s="3">
        <v>42</v>
      </c>
      <c r="C3" s="3">
        <v>0</v>
      </c>
      <c r="D3" s="3">
        <v>2</v>
      </c>
      <c r="E3" s="3">
        <v>42</v>
      </c>
      <c r="F3" s="6">
        <v>1</v>
      </c>
      <c r="G3" s="6">
        <v>10</v>
      </c>
    </row>
    <row r="4" spans="1:7">
      <c r="A4" s="6" t="s">
        <v>22</v>
      </c>
      <c r="B4" s="3">
        <v>61</v>
      </c>
      <c r="C4" s="3">
        <v>0</v>
      </c>
      <c r="D4" s="3">
        <v>5</v>
      </c>
      <c r="E4" s="3">
        <v>88</v>
      </c>
      <c r="F4" s="6">
        <v>1</v>
      </c>
      <c r="G4" s="6">
        <v>10</v>
      </c>
    </row>
    <row r="5" spans="1:7">
      <c r="A5" s="6" t="s">
        <v>23</v>
      </c>
      <c r="B5" s="3">
        <v>10</v>
      </c>
      <c r="C5" s="3">
        <v>0</v>
      </c>
      <c r="D5" s="3">
        <v>2</v>
      </c>
      <c r="E5" s="3">
        <v>14</v>
      </c>
      <c r="F5" s="6">
        <v>1</v>
      </c>
      <c r="G5" s="6">
        <v>10</v>
      </c>
    </row>
    <row r="6" spans="1:7">
      <c r="A6" s="6" t="s">
        <v>6</v>
      </c>
      <c r="B6" s="3">
        <v>29</v>
      </c>
      <c r="C6" s="3">
        <v>0</v>
      </c>
      <c r="D6" s="3">
        <v>0</v>
      </c>
      <c r="E6" s="3">
        <v>38</v>
      </c>
      <c r="F6" s="6">
        <v>1</v>
      </c>
      <c r="G6" s="6">
        <v>10</v>
      </c>
    </row>
    <row r="7" spans="1:7">
      <c r="A7" s="6" t="s">
        <v>24</v>
      </c>
      <c r="B7" s="3">
        <v>4</v>
      </c>
      <c r="C7" s="3">
        <v>0</v>
      </c>
      <c r="D7" s="3">
        <v>0</v>
      </c>
      <c r="E7" s="3">
        <v>2</v>
      </c>
      <c r="F7" s="6">
        <v>1</v>
      </c>
      <c r="G7" s="6">
        <v>10</v>
      </c>
    </row>
    <row r="8" spans="1:7">
      <c r="A8" s="6" t="s">
        <v>27</v>
      </c>
      <c r="B8" s="3">
        <v>0</v>
      </c>
      <c r="C8" s="3">
        <v>0</v>
      </c>
      <c r="D8" s="3">
        <v>0</v>
      </c>
      <c r="E8" s="3">
        <v>0</v>
      </c>
      <c r="F8" s="6">
        <v>1</v>
      </c>
      <c r="G8" s="6">
        <v>10</v>
      </c>
    </row>
    <row r="9" spans="1:7">
      <c r="A9" s="6" t="s">
        <v>25</v>
      </c>
      <c r="B9" s="3">
        <v>11</v>
      </c>
      <c r="C9" s="3">
        <v>0</v>
      </c>
      <c r="D9" s="3">
        <v>0</v>
      </c>
      <c r="E9" s="3">
        <v>8</v>
      </c>
      <c r="F9" s="6">
        <v>1</v>
      </c>
      <c r="G9" s="6">
        <v>10</v>
      </c>
    </row>
    <row r="10" spans="1:7">
      <c r="A10" s="6" t="s">
        <v>26</v>
      </c>
      <c r="B10" s="3">
        <v>12</v>
      </c>
      <c r="C10" s="3">
        <v>0</v>
      </c>
      <c r="D10" s="3">
        <v>1</v>
      </c>
      <c r="E10" s="3">
        <v>10</v>
      </c>
      <c r="F10" s="6">
        <v>1</v>
      </c>
      <c r="G10" s="6">
        <v>10</v>
      </c>
    </row>
    <row r="12" spans="1:7">
      <c r="A12" t="s">
        <v>30</v>
      </c>
    </row>
    <row r="13" spans="1:7">
      <c r="A13" s="3" t="s">
        <v>2</v>
      </c>
      <c r="B13" s="3" t="s">
        <v>7</v>
      </c>
      <c r="C13" s="7" t="s">
        <v>8</v>
      </c>
      <c r="D13" s="6" t="s">
        <v>9</v>
      </c>
      <c r="E13" s="6" t="s">
        <v>10</v>
      </c>
      <c r="F13" s="6" t="s">
        <v>19</v>
      </c>
      <c r="G13" s="6" t="s">
        <v>20</v>
      </c>
    </row>
    <row r="14" spans="1:7">
      <c r="A14" s="6" t="s">
        <v>21</v>
      </c>
      <c r="B14" s="3">
        <v>42</v>
      </c>
      <c r="C14" s="3">
        <v>0</v>
      </c>
      <c r="D14" s="3">
        <f>2*(35/17)</f>
        <v>4.117647058823529</v>
      </c>
      <c r="E14" s="3">
        <f>42*(35/17)</f>
        <v>86.470588235294116</v>
      </c>
      <c r="F14" s="6">
        <v>1</v>
      </c>
      <c r="G14" s="6">
        <v>10</v>
      </c>
    </row>
    <row r="15" spans="1:7">
      <c r="A15" s="6" t="s">
        <v>22</v>
      </c>
      <c r="B15" s="3">
        <v>61</v>
      </c>
      <c r="C15" s="3">
        <v>0</v>
      </c>
      <c r="D15" s="3">
        <f>5*(35/17)</f>
        <v>10.294117647058822</v>
      </c>
      <c r="E15" s="3">
        <f>88*(35/17)</f>
        <v>181.17647058823528</v>
      </c>
      <c r="F15" s="6">
        <v>1</v>
      </c>
      <c r="G15" s="6">
        <v>10</v>
      </c>
    </row>
    <row r="16" spans="1:7">
      <c r="A16" s="6" t="s">
        <v>23</v>
      </c>
      <c r="B16" s="3">
        <v>10</v>
      </c>
      <c r="C16" s="3">
        <v>0</v>
      </c>
      <c r="D16" s="3">
        <f>2*(35/17)</f>
        <v>4.117647058823529</v>
      </c>
      <c r="E16" s="3">
        <f>14*(35/17)</f>
        <v>28.823529411764703</v>
      </c>
      <c r="F16" s="6">
        <v>1</v>
      </c>
      <c r="G16" s="6">
        <v>10</v>
      </c>
    </row>
    <row r="17" spans="1:8">
      <c r="A17" s="6" t="s">
        <v>6</v>
      </c>
      <c r="B17" s="3">
        <v>29</v>
      </c>
      <c r="C17" s="3">
        <v>0</v>
      </c>
      <c r="D17" s="3">
        <f>0*(35/17)</f>
        <v>0</v>
      </c>
      <c r="E17" s="3">
        <f>38*(35/17)</f>
        <v>78.235294117647044</v>
      </c>
      <c r="F17" s="6">
        <v>1</v>
      </c>
      <c r="G17" s="6">
        <v>10</v>
      </c>
    </row>
    <row r="18" spans="1:8">
      <c r="A18" s="6" t="s">
        <v>24</v>
      </c>
      <c r="B18" s="3">
        <v>4</v>
      </c>
      <c r="C18" s="3">
        <v>0</v>
      </c>
      <c r="D18" s="3">
        <f>0*(35/17)</f>
        <v>0</v>
      </c>
      <c r="E18" s="3">
        <f>2*(35/17)</f>
        <v>4.117647058823529</v>
      </c>
      <c r="F18" s="6">
        <v>1</v>
      </c>
      <c r="G18" s="6">
        <v>10</v>
      </c>
    </row>
    <row r="19" spans="1:8">
      <c r="A19" s="6" t="s">
        <v>27</v>
      </c>
      <c r="B19" s="3">
        <v>0</v>
      </c>
      <c r="C19" s="3">
        <v>0</v>
      </c>
      <c r="D19" s="3">
        <f>0*(35/17)</f>
        <v>0</v>
      </c>
      <c r="E19" s="3">
        <f>0*(35/17)</f>
        <v>0</v>
      </c>
      <c r="F19" s="6">
        <v>1</v>
      </c>
      <c r="G19" s="6">
        <v>10</v>
      </c>
    </row>
    <row r="20" spans="1:8">
      <c r="A20" s="6" t="s">
        <v>25</v>
      </c>
      <c r="B20" s="3">
        <v>11</v>
      </c>
      <c r="C20" s="3">
        <v>0</v>
      </c>
      <c r="D20" s="3">
        <f>0*(35/17)</f>
        <v>0</v>
      </c>
      <c r="E20" s="3">
        <f>8*(35/17)</f>
        <v>16.470588235294116</v>
      </c>
      <c r="F20" s="6">
        <v>1</v>
      </c>
      <c r="G20" s="6">
        <v>10</v>
      </c>
    </row>
    <row r="21" spans="1:8">
      <c r="A21" s="6" t="s">
        <v>26</v>
      </c>
      <c r="B21" s="3">
        <v>12</v>
      </c>
      <c r="C21" s="3">
        <v>0</v>
      </c>
      <c r="D21" s="3">
        <f>1*(35/17)</f>
        <v>2.0588235294117645</v>
      </c>
      <c r="E21" s="3">
        <f>10*(35/17)</f>
        <v>20.588235294117645</v>
      </c>
      <c r="F21" s="6">
        <v>1</v>
      </c>
      <c r="G21" s="6">
        <v>10</v>
      </c>
    </row>
    <row r="22" spans="1:8">
      <c r="A22" s="7" t="s">
        <v>16</v>
      </c>
      <c r="B22" s="3">
        <v>350</v>
      </c>
      <c r="C22" s="8">
        <v>0</v>
      </c>
      <c r="D22" s="3">
        <v>0</v>
      </c>
      <c r="E22" s="3">
        <v>349.99999999999994</v>
      </c>
      <c r="F22" s="8"/>
      <c r="G22" s="6"/>
    </row>
    <row r="24" spans="1:8">
      <c r="A24" t="s">
        <v>29</v>
      </c>
    </row>
    <row r="25" spans="1:8" ht="34">
      <c r="A25" s="3" t="s">
        <v>2</v>
      </c>
      <c r="B25" s="3" t="s">
        <v>7</v>
      </c>
      <c r="C25" s="7" t="s">
        <v>8</v>
      </c>
      <c r="D25" s="6" t="s">
        <v>9</v>
      </c>
      <c r="E25" s="6" t="s">
        <v>10</v>
      </c>
      <c r="F25" s="5" t="s">
        <v>32</v>
      </c>
      <c r="G25" s="17" t="s">
        <v>36</v>
      </c>
      <c r="H25" s="17" t="s">
        <v>37</v>
      </c>
    </row>
    <row r="26" spans="1:8">
      <c r="A26" s="6" t="s">
        <v>21</v>
      </c>
      <c r="B26" s="3">
        <v>420</v>
      </c>
      <c r="C26" s="6">
        <v>0</v>
      </c>
      <c r="D26" s="6">
        <f>(2*(35/17))*10</f>
        <v>41.17647058823529</v>
      </c>
      <c r="E26" s="6">
        <f>(42*(35/17))*10</f>
        <v>864.70588235294122</v>
      </c>
      <c r="F26" s="15">
        <f>SUM(B26:E26)</f>
        <v>1325.8823529411766</v>
      </c>
      <c r="G26" s="6">
        <v>1.5599999999999999E-2</v>
      </c>
      <c r="H26" s="3">
        <v>1.5599999999999999E-2</v>
      </c>
    </row>
    <row r="27" spans="1:8">
      <c r="A27" s="6" t="s">
        <v>22</v>
      </c>
      <c r="B27" s="3">
        <v>610</v>
      </c>
      <c r="C27" s="6">
        <v>0</v>
      </c>
      <c r="D27" s="6">
        <f>(5*(35/17))*10</f>
        <v>102.94117647058823</v>
      </c>
      <c r="E27" s="6">
        <f>(88*(35/17))*10</f>
        <v>1811.7647058823527</v>
      </c>
      <c r="F27" s="15">
        <f t="shared" ref="F27:F33" si="0">SUM(B27:E27)</f>
        <v>2524.705882352941</v>
      </c>
      <c r="G27" s="6"/>
      <c r="H27" s="3"/>
    </row>
    <row r="28" spans="1:8">
      <c r="A28" s="6" t="s">
        <v>23</v>
      </c>
      <c r="B28" s="3">
        <v>100</v>
      </c>
      <c r="C28" s="6">
        <v>0</v>
      </c>
      <c r="D28" s="6">
        <f>(2*(35/17))*10</f>
        <v>41.17647058823529</v>
      </c>
      <c r="E28" s="6">
        <f>(14*(35/17))*10</f>
        <v>288.23529411764702</v>
      </c>
      <c r="F28" s="15">
        <f t="shared" si="0"/>
        <v>429.41176470588232</v>
      </c>
      <c r="G28" s="6"/>
      <c r="H28" s="3"/>
    </row>
    <row r="29" spans="1:8">
      <c r="A29" s="6" t="s">
        <v>6</v>
      </c>
      <c r="B29" s="3">
        <v>290</v>
      </c>
      <c r="C29" s="6">
        <v>0</v>
      </c>
      <c r="D29" s="6">
        <f>(0*(35/17))*10</f>
        <v>0</v>
      </c>
      <c r="E29" s="6">
        <f>(38*(35/17))*10</f>
        <v>782.35294117647049</v>
      </c>
      <c r="F29" s="15">
        <f t="shared" si="0"/>
        <v>1072.3529411764705</v>
      </c>
      <c r="G29" s="6"/>
      <c r="H29" s="3"/>
    </row>
    <row r="30" spans="1:8">
      <c r="A30" s="6" t="s">
        <v>24</v>
      </c>
      <c r="B30" s="3">
        <v>40</v>
      </c>
      <c r="C30" s="6">
        <v>0</v>
      </c>
      <c r="D30" s="6">
        <f>(0*(35/17))*10</f>
        <v>0</v>
      </c>
      <c r="E30" s="6">
        <f>(2*(35/17))*10</f>
        <v>41.17647058823529</v>
      </c>
      <c r="F30" s="15">
        <f t="shared" si="0"/>
        <v>81.17647058823529</v>
      </c>
      <c r="G30" s="6"/>
      <c r="H30" s="3"/>
    </row>
    <row r="31" spans="1:8">
      <c r="A31" s="6" t="s">
        <v>27</v>
      </c>
      <c r="B31" s="3">
        <v>0</v>
      </c>
      <c r="C31" s="6">
        <v>0</v>
      </c>
      <c r="D31" s="6">
        <f>(0*(35/17))*10</f>
        <v>0</v>
      </c>
      <c r="E31" s="6">
        <f>(0*(35/17))*10</f>
        <v>0</v>
      </c>
      <c r="F31" s="15">
        <f t="shared" si="0"/>
        <v>0</v>
      </c>
      <c r="G31" s="6"/>
      <c r="H31" s="3"/>
    </row>
    <row r="32" spans="1:8">
      <c r="A32" s="6" t="s">
        <v>25</v>
      </c>
      <c r="B32" s="3">
        <v>110</v>
      </c>
      <c r="C32" s="6">
        <v>0</v>
      </c>
      <c r="D32" s="6">
        <f>(0*(35/17))*10</f>
        <v>0</v>
      </c>
      <c r="E32" s="6">
        <f>(8*(35/17))*10</f>
        <v>164.70588235294116</v>
      </c>
      <c r="F32" s="15">
        <f t="shared" si="0"/>
        <v>274.70588235294116</v>
      </c>
      <c r="G32" s="6"/>
      <c r="H32" s="3"/>
    </row>
    <row r="33" spans="1:8">
      <c r="A33" s="6" t="s">
        <v>26</v>
      </c>
      <c r="B33" s="3">
        <v>120</v>
      </c>
      <c r="C33" s="6">
        <v>0</v>
      </c>
      <c r="D33" s="6">
        <f>(1*(35/17))*10</f>
        <v>20.588235294117645</v>
      </c>
      <c r="E33" s="6">
        <f>(10*(35/17))*10</f>
        <v>205.88235294117646</v>
      </c>
      <c r="F33" s="15">
        <f t="shared" si="0"/>
        <v>346.47058823529414</v>
      </c>
      <c r="G33" s="6"/>
      <c r="H33" s="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7" workbookViewId="0">
      <selection activeCell="B28" sqref="B28"/>
    </sheetView>
  </sheetViews>
  <sheetFormatPr baseColWidth="10" defaultRowHeight="15" x14ac:dyDescent="0"/>
  <cols>
    <col min="2" max="2" width="13.5" bestFit="1" customWidth="1"/>
    <col min="3" max="3" width="15" bestFit="1" customWidth="1"/>
    <col min="6" max="6" width="15.6640625" bestFit="1" customWidth="1"/>
    <col min="7" max="7" width="51.6640625" customWidth="1"/>
    <col min="8" max="8" width="36.6640625" customWidth="1"/>
  </cols>
  <sheetData>
    <row r="1" spans="1:7">
      <c r="A1" t="s">
        <v>28</v>
      </c>
    </row>
    <row r="2" spans="1:7">
      <c r="A2" s="6" t="s">
        <v>5</v>
      </c>
      <c r="B2" s="7" t="s">
        <v>7</v>
      </c>
      <c r="C2" s="7" t="s">
        <v>8</v>
      </c>
      <c r="D2" s="6" t="s">
        <v>9</v>
      </c>
      <c r="E2" s="6" t="s">
        <v>10</v>
      </c>
      <c r="F2" s="3" t="s">
        <v>33</v>
      </c>
      <c r="G2" s="6" t="s">
        <v>20</v>
      </c>
    </row>
    <row r="3" spans="1:7">
      <c r="A3" s="6" t="s">
        <v>21</v>
      </c>
      <c r="B3" s="3">
        <v>97</v>
      </c>
      <c r="C3" s="3">
        <v>0</v>
      </c>
      <c r="D3" s="3">
        <v>13</v>
      </c>
      <c r="E3" s="3">
        <v>3</v>
      </c>
      <c r="F3" s="3">
        <v>10</v>
      </c>
      <c r="G3" s="6">
        <v>10</v>
      </c>
    </row>
    <row r="4" spans="1:7">
      <c r="A4" s="6" t="s">
        <v>22</v>
      </c>
      <c r="B4" s="3">
        <v>25</v>
      </c>
      <c r="C4" s="3">
        <v>0</v>
      </c>
      <c r="D4" s="3">
        <v>1</v>
      </c>
      <c r="E4" s="3">
        <v>2</v>
      </c>
      <c r="F4" s="3">
        <v>10</v>
      </c>
      <c r="G4" s="6">
        <v>10</v>
      </c>
    </row>
    <row r="5" spans="1:7">
      <c r="A5" s="6" t="s">
        <v>23</v>
      </c>
      <c r="B5" s="3">
        <v>45</v>
      </c>
      <c r="C5" s="3">
        <v>0</v>
      </c>
      <c r="D5" s="3">
        <v>6</v>
      </c>
      <c r="E5" s="3">
        <v>2</v>
      </c>
      <c r="F5" s="3">
        <v>10</v>
      </c>
      <c r="G5" s="6">
        <v>10</v>
      </c>
    </row>
    <row r="6" spans="1:7">
      <c r="A6" s="6" t="s">
        <v>6</v>
      </c>
      <c r="B6" s="3">
        <v>88</v>
      </c>
      <c r="C6" s="3">
        <v>0</v>
      </c>
      <c r="D6" s="3">
        <v>23</v>
      </c>
      <c r="E6" s="3">
        <v>2</v>
      </c>
      <c r="F6" s="3">
        <v>10</v>
      </c>
      <c r="G6" s="6">
        <v>10</v>
      </c>
    </row>
    <row r="7" spans="1:7">
      <c r="A7" s="6" t="s">
        <v>24</v>
      </c>
      <c r="B7" s="6">
        <v>31</v>
      </c>
      <c r="C7" s="3">
        <v>0</v>
      </c>
      <c r="D7" s="3">
        <v>4</v>
      </c>
      <c r="E7" s="3">
        <v>3</v>
      </c>
      <c r="F7" s="3">
        <v>1</v>
      </c>
      <c r="G7" s="6">
        <v>10</v>
      </c>
    </row>
    <row r="8" spans="1:7">
      <c r="A8" s="6" t="s">
        <v>27</v>
      </c>
      <c r="B8" s="6">
        <v>95</v>
      </c>
      <c r="C8" s="3">
        <v>0</v>
      </c>
      <c r="D8" s="3">
        <v>24</v>
      </c>
      <c r="E8" s="3">
        <v>6</v>
      </c>
      <c r="F8" s="3">
        <v>1</v>
      </c>
      <c r="G8" s="6">
        <v>10</v>
      </c>
    </row>
    <row r="9" spans="1:7">
      <c r="A9" s="6" t="s">
        <v>25</v>
      </c>
      <c r="B9" s="6">
        <v>29</v>
      </c>
      <c r="C9" s="3">
        <v>0</v>
      </c>
      <c r="D9" s="3">
        <v>2</v>
      </c>
      <c r="E9" s="3">
        <v>4</v>
      </c>
      <c r="F9" s="3">
        <v>1</v>
      </c>
      <c r="G9" s="6">
        <v>10</v>
      </c>
    </row>
    <row r="10" spans="1:7">
      <c r="A10" s="6" t="s">
        <v>26</v>
      </c>
      <c r="B10" s="6">
        <v>40</v>
      </c>
      <c r="C10" s="3">
        <v>0</v>
      </c>
      <c r="D10" s="3">
        <v>0</v>
      </c>
      <c r="E10" s="3">
        <v>4</v>
      </c>
      <c r="F10" s="3">
        <v>1</v>
      </c>
      <c r="G10" s="6">
        <v>10</v>
      </c>
    </row>
    <row r="11" spans="1:7">
      <c r="G11" s="6"/>
    </row>
    <row r="13" spans="1:7">
      <c r="A13" t="s">
        <v>30</v>
      </c>
    </row>
    <row r="14" spans="1:7">
      <c r="A14" s="6" t="s">
        <v>5</v>
      </c>
      <c r="B14" s="7" t="s">
        <v>7</v>
      </c>
      <c r="C14" s="7" t="s">
        <v>8</v>
      </c>
      <c r="D14" s="6" t="s">
        <v>9</v>
      </c>
      <c r="E14" s="6" t="s">
        <v>10</v>
      </c>
      <c r="F14" s="6" t="s">
        <v>19</v>
      </c>
      <c r="G14" s="6" t="s">
        <v>20</v>
      </c>
    </row>
    <row r="15" spans="1:7">
      <c r="A15" s="6" t="s">
        <v>21</v>
      </c>
      <c r="B15" s="3">
        <v>97</v>
      </c>
      <c r="C15" s="3">
        <v>0</v>
      </c>
      <c r="D15" s="3">
        <f>(130*(35/17))/10</f>
        <v>26.764705882352938</v>
      </c>
      <c r="E15" s="3">
        <f>(30*(35/17))/10</f>
        <v>6.1764705882352935</v>
      </c>
      <c r="F15" s="3">
        <v>10</v>
      </c>
      <c r="G15" s="6">
        <v>10</v>
      </c>
    </row>
    <row r="16" spans="1:7">
      <c r="A16" s="6" t="s">
        <v>22</v>
      </c>
      <c r="B16" s="3">
        <v>25</v>
      </c>
      <c r="C16" s="3">
        <v>0</v>
      </c>
      <c r="D16" s="3">
        <f>(10*(35/17))/10</f>
        <v>2.0588235294117645</v>
      </c>
      <c r="E16" s="3">
        <f>(20*(35/17))/10</f>
        <v>4.117647058823529</v>
      </c>
      <c r="F16" s="3">
        <v>10</v>
      </c>
      <c r="G16" s="6">
        <v>10</v>
      </c>
    </row>
    <row r="17" spans="1:8">
      <c r="A17" s="6" t="s">
        <v>23</v>
      </c>
      <c r="B17" s="3">
        <v>45</v>
      </c>
      <c r="C17" s="3">
        <v>0</v>
      </c>
      <c r="D17" s="3">
        <f>(60*(35/17))/10</f>
        <v>12.352941176470587</v>
      </c>
      <c r="E17" s="3">
        <f>(20*(35/17))/10</f>
        <v>4.117647058823529</v>
      </c>
      <c r="F17" s="3">
        <v>10</v>
      </c>
      <c r="G17" s="6">
        <v>10</v>
      </c>
    </row>
    <row r="18" spans="1:8">
      <c r="A18" s="6" t="s">
        <v>6</v>
      </c>
      <c r="B18" s="3">
        <v>88</v>
      </c>
      <c r="C18" s="3">
        <v>0</v>
      </c>
      <c r="D18" s="3">
        <f>(230*(35/17))/10</f>
        <v>47.352941176470587</v>
      </c>
      <c r="E18" s="3">
        <f>(20*(35/17))/10</f>
        <v>4.117647058823529</v>
      </c>
      <c r="F18" s="3">
        <v>10</v>
      </c>
      <c r="G18" s="6">
        <v>10</v>
      </c>
    </row>
    <row r="19" spans="1:8">
      <c r="A19" s="6" t="s">
        <v>24</v>
      </c>
      <c r="B19" s="6">
        <v>31</v>
      </c>
      <c r="C19" s="3">
        <v>0</v>
      </c>
      <c r="D19">
        <f>4*(35/17)</f>
        <v>8.235294117647058</v>
      </c>
      <c r="E19">
        <f>3*(35/17)</f>
        <v>6.1764705882352935</v>
      </c>
      <c r="F19" s="3">
        <v>1</v>
      </c>
      <c r="G19" s="6">
        <v>10</v>
      </c>
    </row>
    <row r="20" spans="1:8">
      <c r="A20" s="6" t="s">
        <v>27</v>
      </c>
      <c r="B20" s="6">
        <v>95</v>
      </c>
      <c r="C20" s="3">
        <v>0</v>
      </c>
      <c r="D20">
        <f>24*(35/17)</f>
        <v>49.411764705882348</v>
      </c>
      <c r="E20">
        <f>6*(35/17)</f>
        <v>12.352941176470587</v>
      </c>
      <c r="F20" s="3">
        <v>1</v>
      </c>
      <c r="G20" s="6">
        <v>10</v>
      </c>
    </row>
    <row r="21" spans="1:8">
      <c r="A21" s="6" t="s">
        <v>25</v>
      </c>
      <c r="B21" s="6">
        <v>29</v>
      </c>
      <c r="C21" s="3">
        <v>0</v>
      </c>
      <c r="D21">
        <f>2*(35/17)</f>
        <v>4.117647058823529</v>
      </c>
      <c r="E21">
        <f>4*(35/17)</f>
        <v>8.235294117647058</v>
      </c>
      <c r="F21" s="3">
        <v>1</v>
      </c>
      <c r="G21" s="6">
        <v>10</v>
      </c>
    </row>
    <row r="22" spans="1:8">
      <c r="A22" s="6" t="s">
        <v>26</v>
      </c>
      <c r="B22" s="6">
        <v>40</v>
      </c>
      <c r="C22" s="3">
        <v>0</v>
      </c>
      <c r="D22">
        <f>0*(35/17)</f>
        <v>0</v>
      </c>
      <c r="E22">
        <f>4*(35/17)</f>
        <v>8.235294117647058</v>
      </c>
      <c r="F22" s="3">
        <v>1</v>
      </c>
      <c r="G22" s="6">
        <v>10</v>
      </c>
    </row>
    <row r="23" spans="1:8">
      <c r="A23" s="7" t="s">
        <v>16</v>
      </c>
      <c r="B23" s="6">
        <v>350</v>
      </c>
      <c r="C23" s="8">
        <v>0</v>
      </c>
      <c r="D23" s="3">
        <v>0</v>
      </c>
      <c r="E23" s="3">
        <v>349.99999999999994</v>
      </c>
      <c r="F23" s="8"/>
      <c r="G23" s="6"/>
    </row>
    <row r="25" spans="1:8">
      <c r="A25" t="s">
        <v>29</v>
      </c>
    </row>
    <row r="26" spans="1:8" ht="34">
      <c r="A26" s="6" t="s">
        <v>5</v>
      </c>
      <c r="B26" s="7" t="s">
        <v>7</v>
      </c>
      <c r="C26" s="7" t="s">
        <v>8</v>
      </c>
      <c r="D26" s="6" t="s">
        <v>9</v>
      </c>
      <c r="E26" s="6" t="s">
        <v>10</v>
      </c>
      <c r="F26" s="5" t="s">
        <v>32</v>
      </c>
      <c r="G26" s="17" t="s">
        <v>36</v>
      </c>
      <c r="H26" s="17" t="s">
        <v>37</v>
      </c>
    </row>
    <row r="27" spans="1:8">
      <c r="A27" s="6" t="s">
        <v>21</v>
      </c>
      <c r="B27" s="3">
        <v>9700</v>
      </c>
      <c r="C27" s="3">
        <v>0</v>
      </c>
      <c r="D27" s="3">
        <f>(((130*(35/17))*10)*10)/10</f>
        <v>2676.4705882352937</v>
      </c>
      <c r="E27" s="3">
        <f>(((30*(35/17))*10)*10)/10</f>
        <v>617.64705882352939</v>
      </c>
      <c r="F27" s="15">
        <f>SUM(B27:E27)</f>
        <v>12994.117647058823</v>
      </c>
      <c r="G27" s="6">
        <v>7.7999999999999996E-3</v>
      </c>
      <c r="H27" s="3">
        <v>7.7999999999999996E-3</v>
      </c>
    </row>
    <row r="28" spans="1:8">
      <c r="A28" s="6" t="s">
        <v>22</v>
      </c>
      <c r="B28" s="3">
        <v>2500</v>
      </c>
      <c r="C28" s="3">
        <v>0</v>
      </c>
      <c r="D28" s="3">
        <f>(((10*(35/17))*10)*10)/10</f>
        <v>205.88235294117649</v>
      </c>
      <c r="E28" s="3">
        <f>(((20*(35/17))*10)*10)/10</f>
        <v>411.76470588235298</v>
      </c>
      <c r="F28" s="15">
        <f t="shared" ref="F28:F34" si="0">SUM(B28:E28)</f>
        <v>3117.6470588235297</v>
      </c>
      <c r="G28" s="6"/>
      <c r="H28" s="3"/>
    </row>
    <row r="29" spans="1:8">
      <c r="A29" s="6" t="s">
        <v>23</v>
      </c>
      <c r="B29" s="3">
        <v>4500</v>
      </c>
      <c r="C29" s="3">
        <v>0</v>
      </c>
      <c r="D29" s="3">
        <f>(((60*(35/17))*10)*10)/10</f>
        <v>1235.2941176470588</v>
      </c>
      <c r="E29" s="3">
        <f>(((20*(35/17))*10)*10)/10</f>
        <v>411.76470588235298</v>
      </c>
      <c r="F29" s="15">
        <f t="shared" si="0"/>
        <v>6147.0588235294117</v>
      </c>
      <c r="G29" s="6"/>
      <c r="H29" s="3"/>
    </row>
    <row r="30" spans="1:8">
      <c r="A30" s="6" t="s">
        <v>6</v>
      </c>
      <c r="B30" s="3">
        <v>8800</v>
      </c>
      <c r="C30" s="3">
        <v>0</v>
      </c>
      <c r="D30" s="3">
        <f>(((230*(35/17))*10)*10)/10</f>
        <v>4735.2941176470586</v>
      </c>
      <c r="E30" s="3">
        <f>(((20*(35/17))*10)*10)/10</f>
        <v>411.76470588235298</v>
      </c>
      <c r="F30" s="15">
        <f t="shared" si="0"/>
        <v>13947.058823529413</v>
      </c>
      <c r="G30" s="6"/>
      <c r="H30" s="3"/>
    </row>
    <row r="31" spans="1:8">
      <c r="A31" s="6" t="s">
        <v>24</v>
      </c>
      <c r="B31" s="6">
        <v>310</v>
      </c>
      <c r="C31" s="6">
        <v>0</v>
      </c>
      <c r="D31" s="6">
        <f>((4*(35/17))*1)*10</f>
        <v>82.35294117647058</v>
      </c>
      <c r="E31" s="6">
        <f>((3*(35/17))*1)*10</f>
        <v>61.764705882352935</v>
      </c>
      <c r="F31" s="15">
        <f t="shared" si="0"/>
        <v>454.11764705882354</v>
      </c>
      <c r="G31" s="6"/>
      <c r="H31" s="3"/>
    </row>
    <row r="32" spans="1:8">
      <c r="A32" s="6" t="s">
        <v>27</v>
      </c>
      <c r="B32" s="6">
        <v>950</v>
      </c>
      <c r="C32" s="6">
        <v>0</v>
      </c>
      <c r="D32" s="6">
        <f>((24*(35/17))*1)*10</f>
        <v>494.11764705882348</v>
      </c>
      <c r="E32" s="6">
        <f>((6*(35/17))*1)*10</f>
        <v>123.52941176470587</v>
      </c>
      <c r="F32" s="15">
        <f t="shared" si="0"/>
        <v>1567.6470588235293</v>
      </c>
      <c r="G32" s="6"/>
      <c r="H32" s="3"/>
    </row>
    <row r="33" spans="1:8">
      <c r="A33" s="6" t="s">
        <v>25</v>
      </c>
      <c r="B33" s="6">
        <v>290</v>
      </c>
      <c r="C33" s="6">
        <v>0</v>
      </c>
      <c r="D33" s="6">
        <f>((2*(35/17))*1)*10</f>
        <v>41.17647058823529</v>
      </c>
      <c r="E33" s="6">
        <f>((4*(35/17))*1)*10</f>
        <v>82.35294117647058</v>
      </c>
      <c r="F33" s="15">
        <f t="shared" si="0"/>
        <v>413.52941176470586</v>
      </c>
      <c r="G33" s="6"/>
      <c r="H33" s="3"/>
    </row>
    <row r="34" spans="1:8">
      <c r="A34" s="6" t="s">
        <v>26</v>
      </c>
      <c r="B34" s="6">
        <v>400</v>
      </c>
      <c r="C34" s="6">
        <v>0</v>
      </c>
      <c r="D34" s="6">
        <f>((0*(35/17))*1)*10</f>
        <v>0</v>
      </c>
      <c r="E34" s="6">
        <f>((4*(35/17))*1)*10</f>
        <v>82.35294117647058</v>
      </c>
      <c r="F34" s="15">
        <f t="shared" si="0"/>
        <v>482.35294117647061</v>
      </c>
      <c r="G34" s="6"/>
      <c r="H3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30" sqref="G30"/>
    </sheetView>
  </sheetViews>
  <sheetFormatPr baseColWidth="10" defaultRowHeight="15" x14ac:dyDescent="0"/>
  <cols>
    <col min="2" max="2" width="13.5" bestFit="1" customWidth="1"/>
    <col min="3" max="3" width="15" bestFit="1" customWidth="1"/>
    <col min="7" max="7" width="51.33203125" customWidth="1"/>
    <col min="8" max="8" width="45.5" customWidth="1"/>
  </cols>
  <sheetData>
    <row r="1" spans="1:7">
      <c r="A1" s="6" t="s">
        <v>3</v>
      </c>
      <c r="B1" s="7" t="s">
        <v>7</v>
      </c>
      <c r="C1" s="7" t="s">
        <v>8</v>
      </c>
      <c r="D1" s="6" t="s">
        <v>9</v>
      </c>
      <c r="E1" s="6" t="s">
        <v>10</v>
      </c>
      <c r="F1" s="3" t="s">
        <v>33</v>
      </c>
    </row>
    <row r="2" spans="1:7">
      <c r="A2" s="8" t="s">
        <v>21</v>
      </c>
      <c r="B2" s="8">
        <v>12</v>
      </c>
      <c r="C2" s="6">
        <v>0</v>
      </c>
      <c r="D2" s="6"/>
      <c r="E2" s="6">
        <v>2</v>
      </c>
      <c r="F2" s="6">
        <v>1</v>
      </c>
    </row>
    <row r="3" spans="1:7">
      <c r="A3" s="8" t="s">
        <v>22</v>
      </c>
      <c r="B3" s="8">
        <v>7</v>
      </c>
      <c r="C3" s="6">
        <v>0</v>
      </c>
      <c r="D3" s="6">
        <v>10</v>
      </c>
      <c r="E3" s="6">
        <v>8</v>
      </c>
      <c r="F3" s="6">
        <v>1</v>
      </c>
    </row>
    <row r="4" spans="1:7">
      <c r="A4" s="8" t="s">
        <v>23</v>
      </c>
      <c r="B4" s="8">
        <v>39</v>
      </c>
      <c r="C4" s="6">
        <v>0</v>
      </c>
      <c r="D4" s="6">
        <v>15</v>
      </c>
      <c r="E4" s="6">
        <v>24</v>
      </c>
      <c r="F4" s="6">
        <v>1</v>
      </c>
    </row>
    <row r="5" spans="1:7">
      <c r="A5" s="8" t="s">
        <v>6</v>
      </c>
      <c r="B5" s="8">
        <v>30</v>
      </c>
      <c r="C5" s="6">
        <v>0</v>
      </c>
      <c r="D5" s="6">
        <v>5</v>
      </c>
      <c r="E5" s="6">
        <v>10</v>
      </c>
      <c r="F5" s="6">
        <v>1</v>
      </c>
    </row>
    <row r="6" spans="1:7">
      <c r="A6" s="8" t="s">
        <v>24</v>
      </c>
      <c r="B6" s="8">
        <v>2</v>
      </c>
      <c r="C6" s="6">
        <v>0</v>
      </c>
      <c r="D6" s="6">
        <v>3</v>
      </c>
      <c r="E6" s="6">
        <v>4</v>
      </c>
      <c r="F6" s="6">
        <v>1</v>
      </c>
    </row>
    <row r="7" spans="1:7">
      <c r="A7" s="8" t="s">
        <v>27</v>
      </c>
      <c r="B7" s="8">
        <v>6</v>
      </c>
      <c r="C7" s="6">
        <v>0</v>
      </c>
      <c r="D7" s="6"/>
      <c r="E7" s="6">
        <v>1</v>
      </c>
      <c r="F7" s="6">
        <v>1</v>
      </c>
    </row>
    <row r="8" spans="1:7">
      <c r="A8" s="8" t="s">
        <v>25</v>
      </c>
      <c r="B8" s="8">
        <v>3</v>
      </c>
      <c r="C8" s="6">
        <v>0</v>
      </c>
      <c r="D8" s="6"/>
      <c r="E8" s="6">
        <v>1</v>
      </c>
      <c r="F8" s="6">
        <v>1</v>
      </c>
    </row>
    <row r="9" spans="1:7">
      <c r="A9" s="8" t="s">
        <v>26</v>
      </c>
      <c r="B9" s="8">
        <v>1</v>
      </c>
      <c r="C9" s="6">
        <v>0</v>
      </c>
      <c r="D9" s="6">
        <v>2</v>
      </c>
      <c r="E9" s="6">
        <v>1</v>
      </c>
      <c r="F9" s="6">
        <v>1</v>
      </c>
    </row>
    <row r="10" spans="1:7">
      <c r="A10" s="16"/>
      <c r="B10" s="16"/>
      <c r="C10" s="16"/>
      <c r="D10" s="16"/>
      <c r="E10" s="16"/>
      <c r="F10" s="16"/>
    </row>
    <row r="12" spans="1:7">
      <c r="A12" s="1" t="s">
        <v>30</v>
      </c>
      <c r="B12" s="1"/>
      <c r="C12" s="1"/>
      <c r="D12" s="1"/>
      <c r="E12" s="1"/>
      <c r="F12" s="1"/>
      <c r="G12" s="1"/>
    </row>
    <row r="13" spans="1:7">
      <c r="A13" s="3" t="s">
        <v>3</v>
      </c>
      <c r="B13" s="4" t="s">
        <v>7</v>
      </c>
      <c r="C13" s="4" t="s">
        <v>8</v>
      </c>
      <c r="D13" s="5" t="s">
        <v>9</v>
      </c>
      <c r="E13" s="5" t="s">
        <v>10</v>
      </c>
      <c r="F13" s="3" t="s">
        <v>33</v>
      </c>
      <c r="G13" s="5" t="s">
        <v>20</v>
      </c>
    </row>
    <row r="14" spans="1:7">
      <c r="A14" s="5" t="s">
        <v>21</v>
      </c>
      <c r="B14" s="5">
        <v>12</v>
      </c>
      <c r="C14" s="3">
        <v>0</v>
      </c>
      <c r="D14" s="3">
        <f>0*(35/17)</f>
        <v>0</v>
      </c>
      <c r="E14" s="3">
        <f>2*(35/17)</f>
        <v>4.117647058823529</v>
      </c>
      <c r="F14" s="3">
        <v>1</v>
      </c>
      <c r="G14" s="5">
        <v>10</v>
      </c>
    </row>
    <row r="15" spans="1:7">
      <c r="A15" s="5" t="s">
        <v>22</v>
      </c>
      <c r="B15" s="5">
        <v>7</v>
      </c>
      <c r="C15" s="3">
        <v>0</v>
      </c>
      <c r="D15" s="3">
        <f>10*(35/17)</f>
        <v>20.588235294117645</v>
      </c>
      <c r="E15" s="3">
        <f>8*(35/17)</f>
        <v>16.470588235294116</v>
      </c>
      <c r="F15" s="3">
        <v>1</v>
      </c>
      <c r="G15" s="5">
        <v>10</v>
      </c>
    </row>
    <row r="16" spans="1:7">
      <c r="A16" s="5" t="s">
        <v>23</v>
      </c>
      <c r="B16" s="5">
        <v>39</v>
      </c>
      <c r="C16" s="3">
        <v>0</v>
      </c>
      <c r="D16" s="3">
        <f>15*(35/17)</f>
        <v>30.882352941176467</v>
      </c>
      <c r="E16" s="3">
        <f>24*(35/17)</f>
        <v>49.411764705882348</v>
      </c>
      <c r="F16" s="3">
        <v>1</v>
      </c>
      <c r="G16" s="5">
        <v>10</v>
      </c>
    </row>
    <row r="17" spans="1:9">
      <c r="A17" s="5" t="s">
        <v>6</v>
      </c>
      <c r="B17" s="5">
        <v>30</v>
      </c>
      <c r="C17" s="3">
        <v>0</v>
      </c>
      <c r="D17" s="3">
        <f>5*(35/17)</f>
        <v>10.294117647058822</v>
      </c>
      <c r="E17" s="3">
        <f>10*(35/17)</f>
        <v>20.588235294117645</v>
      </c>
      <c r="F17" s="3">
        <v>1</v>
      </c>
      <c r="G17" s="5">
        <v>10</v>
      </c>
    </row>
    <row r="18" spans="1:9">
      <c r="A18" s="5" t="s">
        <v>24</v>
      </c>
      <c r="B18" s="5">
        <v>2</v>
      </c>
      <c r="C18" s="3">
        <v>0</v>
      </c>
      <c r="D18" s="3">
        <f>3*(35/17)</f>
        <v>6.1764705882352935</v>
      </c>
      <c r="E18" s="3">
        <f>4*(35/17)</f>
        <v>8.235294117647058</v>
      </c>
      <c r="F18" s="3">
        <v>1</v>
      </c>
      <c r="G18" s="5">
        <v>10</v>
      </c>
    </row>
    <row r="19" spans="1:9">
      <c r="A19" s="5" t="s">
        <v>27</v>
      </c>
      <c r="B19" s="5">
        <v>6</v>
      </c>
      <c r="C19" s="3">
        <v>0</v>
      </c>
      <c r="D19" s="3">
        <f>0*(35/17)</f>
        <v>0</v>
      </c>
      <c r="E19" s="3">
        <f>1*(35/17)</f>
        <v>2.0588235294117645</v>
      </c>
      <c r="F19" s="3">
        <v>1</v>
      </c>
      <c r="G19" s="5">
        <v>10</v>
      </c>
    </row>
    <row r="20" spans="1:9">
      <c r="A20" s="5" t="s">
        <v>25</v>
      </c>
      <c r="B20" s="5">
        <v>3</v>
      </c>
      <c r="C20" s="3">
        <v>0</v>
      </c>
      <c r="D20" s="3">
        <f>0*(35/17)</f>
        <v>0</v>
      </c>
      <c r="E20" s="3">
        <f>1*(35/17)</f>
        <v>2.0588235294117645</v>
      </c>
      <c r="F20" s="3">
        <v>1</v>
      </c>
      <c r="G20" s="5">
        <v>10</v>
      </c>
    </row>
    <row r="21" spans="1:9">
      <c r="A21" s="5" t="s">
        <v>26</v>
      </c>
      <c r="B21" s="5">
        <v>1</v>
      </c>
      <c r="C21" s="3">
        <v>0</v>
      </c>
      <c r="D21" s="3">
        <f>2*(35/17)</f>
        <v>4.117647058823529</v>
      </c>
      <c r="E21" s="3">
        <f>1*(35/17)</f>
        <v>2.0588235294117645</v>
      </c>
      <c r="F21" s="3">
        <v>1</v>
      </c>
      <c r="G21" s="5">
        <v>10</v>
      </c>
    </row>
    <row r="22" spans="1:9">
      <c r="A22" s="4" t="s">
        <v>16</v>
      </c>
      <c r="B22" s="5">
        <v>350</v>
      </c>
      <c r="C22" s="5">
        <v>0</v>
      </c>
      <c r="D22" s="5">
        <v>0</v>
      </c>
      <c r="E22" s="5">
        <v>350</v>
      </c>
      <c r="F22" s="5"/>
      <c r="G22" s="5"/>
    </row>
    <row r="23" spans="1:9">
      <c r="A23" s="1"/>
      <c r="B23" s="1"/>
      <c r="C23" s="1"/>
      <c r="D23" s="1"/>
      <c r="E23" s="1"/>
      <c r="F23" s="1"/>
      <c r="G23" s="1"/>
    </row>
    <row r="24" spans="1:9">
      <c r="A24" s="1" t="s">
        <v>29</v>
      </c>
      <c r="B24" s="1"/>
      <c r="C24" s="1"/>
      <c r="D24" s="1"/>
      <c r="E24" s="1"/>
      <c r="F24" s="1"/>
      <c r="G24" s="1"/>
    </row>
    <row r="25" spans="1:9" ht="34">
      <c r="A25" s="3" t="s">
        <v>3</v>
      </c>
      <c r="B25" s="4" t="s">
        <v>7</v>
      </c>
      <c r="C25" s="10" t="s">
        <v>8</v>
      </c>
      <c r="D25" s="11" t="s">
        <v>9</v>
      </c>
      <c r="E25" s="11" t="s">
        <v>10</v>
      </c>
      <c r="F25" s="5" t="s">
        <v>32</v>
      </c>
      <c r="G25" s="18" t="s">
        <v>36</v>
      </c>
      <c r="H25" s="19" t="s">
        <v>37</v>
      </c>
    </row>
    <row r="26" spans="1:9">
      <c r="A26" s="12" t="s">
        <v>21</v>
      </c>
      <c r="B26" s="5">
        <v>120</v>
      </c>
      <c r="C26" s="5">
        <v>0</v>
      </c>
      <c r="D26" s="5">
        <f>(0*(35/17))*10</f>
        <v>0</v>
      </c>
      <c r="E26" s="5">
        <f>(2*(35/17))*10</f>
        <v>41.17647058823529</v>
      </c>
      <c r="F26" s="15">
        <f>SUM(B26:E26)</f>
        <v>161.1764705882353</v>
      </c>
      <c r="G26" s="12">
        <v>0.74219999999999997</v>
      </c>
      <c r="H26" s="20">
        <v>7.7999999999999996E-3</v>
      </c>
      <c r="I26" s="9"/>
    </row>
    <row r="27" spans="1:9">
      <c r="A27" s="12" t="s">
        <v>22</v>
      </c>
      <c r="B27" s="5">
        <v>70</v>
      </c>
      <c r="C27" s="5">
        <v>0</v>
      </c>
      <c r="D27" s="5">
        <f>(10*(35/17))*10</f>
        <v>205.88235294117646</v>
      </c>
      <c r="E27" s="5">
        <f>(8*(35/17))*10</f>
        <v>164.70588235294116</v>
      </c>
      <c r="F27" s="15">
        <f t="shared" ref="F27:F33" si="0">SUM(B27:E27)</f>
        <v>440.58823529411762</v>
      </c>
      <c r="G27" s="12"/>
      <c r="H27" s="20"/>
      <c r="I27" s="9"/>
    </row>
    <row r="28" spans="1:9">
      <c r="A28" s="12" t="s">
        <v>23</v>
      </c>
      <c r="B28" s="5">
        <v>390</v>
      </c>
      <c r="C28" s="5">
        <v>0</v>
      </c>
      <c r="D28" s="5">
        <f>(15*(35/17))*10</f>
        <v>308.8235294117647</v>
      </c>
      <c r="E28" s="5">
        <f>(24*(35/17))*10</f>
        <v>494.11764705882348</v>
      </c>
      <c r="F28" s="15">
        <f t="shared" si="0"/>
        <v>1192.9411764705881</v>
      </c>
      <c r="G28" s="12"/>
      <c r="H28" s="20"/>
      <c r="I28" s="9"/>
    </row>
    <row r="29" spans="1:9">
      <c r="A29" s="12" t="s">
        <v>6</v>
      </c>
      <c r="B29" s="5">
        <v>300</v>
      </c>
      <c r="C29" s="5">
        <v>0</v>
      </c>
      <c r="D29" s="5">
        <f>(5*(35/17))*10</f>
        <v>102.94117647058823</v>
      </c>
      <c r="E29" s="5">
        <f>(10*(35/17))*10</f>
        <v>205.88235294117646</v>
      </c>
      <c r="F29" s="15">
        <f t="shared" si="0"/>
        <v>608.82352941176464</v>
      </c>
      <c r="G29" s="12"/>
      <c r="H29" s="20"/>
      <c r="I29" s="9"/>
    </row>
    <row r="30" spans="1:9">
      <c r="A30" s="12" t="s">
        <v>24</v>
      </c>
      <c r="B30" s="5">
        <v>20</v>
      </c>
      <c r="C30" s="5">
        <v>0</v>
      </c>
      <c r="D30" s="5">
        <f>(3*(35/17))*10</f>
        <v>61.764705882352935</v>
      </c>
      <c r="E30" s="5">
        <f>(4*(35/17))*10</f>
        <v>82.35294117647058</v>
      </c>
      <c r="F30" s="15">
        <f t="shared" si="0"/>
        <v>164.11764705882351</v>
      </c>
      <c r="G30" s="12"/>
      <c r="H30" s="20"/>
      <c r="I30" s="9"/>
    </row>
    <row r="31" spans="1:9">
      <c r="A31" s="12" t="s">
        <v>27</v>
      </c>
      <c r="B31" s="5">
        <v>60</v>
      </c>
      <c r="C31" s="5">
        <v>0</v>
      </c>
      <c r="D31" s="5">
        <f>(0*(35/17))*10</f>
        <v>0</v>
      </c>
      <c r="E31" s="5">
        <f>(1*(35/17))*10</f>
        <v>20.588235294117645</v>
      </c>
      <c r="F31" s="15">
        <f t="shared" si="0"/>
        <v>80.588235294117652</v>
      </c>
      <c r="G31" s="12"/>
      <c r="H31" s="20"/>
      <c r="I31" s="9"/>
    </row>
    <row r="32" spans="1:9">
      <c r="A32" s="12" t="s">
        <v>25</v>
      </c>
      <c r="B32" s="5">
        <v>30</v>
      </c>
      <c r="C32" s="5">
        <v>0</v>
      </c>
      <c r="D32" s="5">
        <f>(0*(35/17))*10</f>
        <v>0</v>
      </c>
      <c r="E32" s="5">
        <f>(1*(35/17))*10</f>
        <v>20.588235294117645</v>
      </c>
      <c r="F32" s="15">
        <f t="shared" si="0"/>
        <v>50.588235294117645</v>
      </c>
      <c r="G32" s="12"/>
      <c r="H32" s="20"/>
      <c r="I32" s="9"/>
    </row>
    <row r="33" spans="1:9">
      <c r="A33" s="12" t="s">
        <v>26</v>
      </c>
      <c r="B33" s="5">
        <v>10</v>
      </c>
      <c r="C33" s="5">
        <v>0</v>
      </c>
      <c r="D33" s="5">
        <f>(2*(35/17))*10</f>
        <v>41.17647058823529</v>
      </c>
      <c r="E33" s="5">
        <f>(1*(35/17))*10</f>
        <v>20.588235294117645</v>
      </c>
      <c r="F33" s="15">
        <f t="shared" si="0"/>
        <v>71.764705882352928</v>
      </c>
      <c r="G33" s="12"/>
      <c r="H33" s="20"/>
      <c r="I33" s="9"/>
    </row>
    <row r="34" spans="1:9">
      <c r="A34" s="1"/>
      <c r="B34" s="1"/>
      <c r="C34" s="1"/>
      <c r="D34" s="1"/>
      <c r="E34" s="1"/>
      <c r="F34" s="1"/>
      <c r="G34" s="1"/>
    </row>
    <row r="35" spans="1:9">
      <c r="A35" s="1"/>
      <c r="B35" s="1"/>
      <c r="C35" s="1"/>
      <c r="D35" s="1"/>
      <c r="E35" s="1"/>
      <c r="F35" s="1"/>
      <c r="G35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B6"/>
    </sheetView>
  </sheetViews>
  <sheetFormatPr baseColWidth="10" defaultRowHeight="15" x14ac:dyDescent="0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13</v>
      </c>
    </row>
    <row r="6" spans="1:1">
      <c r="A6" t="s"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32"/>
    </sheetView>
  </sheetViews>
  <sheetFormatPr baseColWidth="10" defaultRowHeight="15" x14ac:dyDescent="0"/>
  <sheetData>
    <row r="1" spans="1:7"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32</v>
      </c>
    </row>
    <row r="2" spans="1:7">
      <c r="A2" t="s">
        <v>48</v>
      </c>
      <c r="B2">
        <v>25</v>
      </c>
      <c r="C2">
        <v>0</v>
      </c>
      <c r="D2">
        <v>24</v>
      </c>
      <c r="E2">
        <v>1</v>
      </c>
      <c r="F2">
        <v>32000</v>
      </c>
      <c r="G2">
        <f>SUM(B2:E2)*F2</f>
        <v>1600000</v>
      </c>
    </row>
    <row r="4" spans="1:7">
      <c r="A4" t="s">
        <v>0</v>
      </c>
      <c r="B4" t="s">
        <v>43</v>
      </c>
      <c r="C4" t="s">
        <v>44</v>
      </c>
      <c r="D4" t="s">
        <v>45</v>
      </c>
      <c r="E4" t="s">
        <v>46</v>
      </c>
      <c r="F4" t="s">
        <v>33</v>
      </c>
      <c r="G4" t="s">
        <v>20</v>
      </c>
    </row>
    <row r="5" spans="1:7">
      <c r="A5" t="s">
        <v>21</v>
      </c>
      <c r="B5">
        <v>44</v>
      </c>
      <c r="C5">
        <v>2</v>
      </c>
      <c r="D5">
        <v>21</v>
      </c>
      <c r="E5">
        <v>3</v>
      </c>
      <c r="F5">
        <v>1</v>
      </c>
      <c r="G5">
        <v>10</v>
      </c>
    </row>
    <row r="6" spans="1:7">
      <c r="A6" t="s">
        <v>22</v>
      </c>
      <c r="B6">
        <v>280</v>
      </c>
      <c r="C6">
        <v>0</v>
      </c>
      <c r="D6">
        <v>200</v>
      </c>
      <c r="E6">
        <v>0</v>
      </c>
      <c r="F6">
        <v>10</v>
      </c>
      <c r="G6">
        <v>10</v>
      </c>
    </row>
    <row r="7" spans="1:7">
      <c r="A7" t="s">
        <v>23</v>
      </c>
      <c r="B7">
        <v>101</v>
      </c>
      <c r="C7">
        <v>2</v>
      </c>
      <c r="D7">
        <v>114</v>
      </c>
      <c r="E7">
        <v>6</v>
      </c>
      <c r="F7">
        <v>1</v>
      </c>
      <c r="G7">
        <v>10</v>
      </c>
    </row>
    <row r="8" spans="1:7">
      <c r="A8" t="s">
        <v>6</v>
      </c>
      <c r="B8">
        <v>49</v>
      </c>
      <c r="C8">
        <v>0</v>
      </c>
      <c r="D8">
        <v>35</v>
      </c>
      <c r="E8">
        <v>2</v>
      </c>
      <c r="F8">
        <v>1</v>
      </c>
      <c r="G8">
        <v>10</v>
      </c>
    </row>
    <row r="10" spans="1:7">
      <c r="A10" t="s">
        <v>3</v>
      </c>
      <c r="B10" t="s">
        <v>43</v>
      </c>
      <c r="C10" t="s">
        <v>44</v>
      </c>
      <c r="D10" t="s">
        <v>45</v>
      </c>
      <c r="E10" t="s">
        <v>46</v>
      </c>
      <c r="F10" t="s">
        <v>33</v>
      </c>
      <c r="G10" t="s">
        <v>20</v>
      </c>
    </row>
    <row r="11" spans="1:7">
      <c r="A11" t="s">
        <v>21</v>
      </c>
      <c r="B11">
        <v>6</v>
      </c>
      <c r="C11">
        <v>3</v>
      </c>
      <c r="D11">
        <v>5</v>
      </c>
      <c r="E11">
        <v>0</v>
      </c>
      <c r="F11">
        <v>1</v>
      </c>
      <c r="G11">
        <v>10</v>
      </c>
    </row>
    <row r="12" spans="1:7">
      <c r="A12" t="s">
        <v>22</v>
      </c>
      <c r="B12">
        <v>8</v>
      </c>
      <c r="C12">
        <v>3</v>
      </c>
      <c r="D12">
        <v>9</v>
      </c>
      <c r="E12">
        <v>0</v>
      </c>
      <c r="F12">
        <v>1</v>
      </c>
      <c r="G12">
        <v>10</v>
      </c>
    </row>
    <row r="13" spans="1:7">
      <c r="A13" t="s">
        <v>23</v>
      </c>
      <c r="B13">
        <v>4</v>
      </c>
      <c r="C13">
        <v>3</v>
      </c>
      <c r="D13">
        <v>3</v>
      </c>
      <c r="E13">
        <v>1</v>
      </c>
      <c r="F13">
        <v>1</v>
      </c>
      <c r="G13">
        <v>10</v>
      </c>
    </row>
    <row r="14" spans="1:7">
      <c r="A14" t="s">
        <v>6</v>
      </c>
      <c r="B14">
        <v>1</v>
      </c>
      <c r="C14">
        <v>10</v>
      </c>
      <c r="D14">
        <v>2</v>
      </c>
      <c r="E14">
        <v>13</v>
      </c>
      <c r="F14">
        <v>1</v>
      </c>
      <c r="G14">
        <v>10</v>
      </c>
    </row>
    <row r="16" spans="1:7">
      <c r="A16" t="s">
        <v>5</v>
      </c>
      <c r="B16" t="s">
        <v>43</v>
      </c>
      <c r="C16" t="s">
        <v>44</v>
      </c>
      <c r="D16" t="s">
        <v>45</v>
      </c>
      <c r="E16" t="s">
        <v>46</v>
      </c>
      <c r="F16" t="s">
        <v>33</v>
      </c>
      <c r="G16" t="s">
        <v>20</v>
      </c>
    </row>
    <row r="17" spans="1:7">
      <c r="A17" t="s">
        <v>21</v>
      </c>
      <c r="B17">
        <v>40</v>
      </c>
      <c r="C17">
        <v>230</v>
      </c>
      <c r="D17">
        <v>30</v>
      </c>
      <c r="E17">
        <v>270</v>
      </c>
      <c r="F17">
        <v>10</v>
      </c>
      <c r="G17">
        <v>10</v>
      </c>
    </row>
    <row r="18" spans="1:7">
      <c r="A18" t="s">
        <v>22</v>
      </c>
      <c r="B18">
        <v>120</v>
      </c>
      <c r="C18">
        <v>220</v>
      </c>
      <c r="D18">
        <v>180</v>
      </c>
      <c r="E18">
        <v>240</v>
      </c>
      <c r="F18">
        <v>10</v>
      </c>
      <c r="G18">
        <v>10</v>
      </c>
    </row>
    <row r="19" spans="1:7">
      <c r="A19" t="s">
        <v>23</v>
      </c>
      <c r="B19">
        <v>10</v>
      </c>
      <c r="C19">
        <v>520</v>
      </c>
      <c r="D19">
        <v>10</v>
      </c>
      <c r="E19">
        <v>1080</v>
      </c>
      <c r="F19">
        <v>10</v>
      </c>
      <c r="G19">
        <v>10</v>
      </c>
    </row>
    <row r="20" spans="1:7">
      <c r="A20" t="s">
        <v>6</v>
      </c>
      <c r="B20">
        <v>20</v>
      </c>
      <c r="C20">
        <v>570</v>
      </c>
      <c r="D20">
        <v>20</v>
      </c>
      <c r="E20">
        <f>((((((154-57)*-1)*10)*10)*1)*-1)/10</f>
        <v>970</v>
      </c>
      <c r="F20">
        <v>10</v>
      </c>
      <c r="G20">
        <v>10</v>
      </c>
    </row>
    <row r="22" spans="1:7">
      <c r="A22" t="s">
        <v>4</v>
      </c>
      <c r="B22" t="s">
        <v>43</v>
      </c>
      <c r="C22" t="s">
        <v>44</v>
      </c>
      <c r="D22" t="s">
        <v>45</v>
      </c>
      <c r="E22" t="s">
        <v>46</v>
      </c>
      <c r="F22" t="s">
        <v>33</v>
      </c>
      <c r="G22" t="s">
        <v>20</v>
      </c>
    </row>
    <row r="23" spans="1:7">
      <c r="A23" t="s">
        <v>21</v>
      </c>
      <c r="B23">
        <v>4</v>
      </c>
      <c r="C23">
        <v>2</v>
      </c>
      <c r="D23">
        <v>6</v>
      </c>
      <c r="E23">
        <v>1</v>
      </c>
      <c r="F23">
        <v>1</v>
      </c>
      <c r="G23">
        <v>10</v>
      </c>
    </row>
    <row r="24" spans="1:7">
      <c r="A24" t="s">
        <v>22</v>
      </c>
      <c r="B24">
        <v>9</v>
      </c>
      <c r="C24">
        <v>56</v>
      </c>
      <c r="D24">
        <v>16</v>
      </c>
      <c r="E24">
        <v>52</v>
      </c>
      <c r="F24">
        <v>1</v>
      </c>
      <c r="G24">
        <v>10</v>
      </c>
    </row>
    <row r="25" spans="1:7">
      <c r="A25" t="s">
        <v>23</v>
      </c>
      <c r="B25">
        <v>6</v>
      </c>
      <c r="C25">
        <v>0</v>
      </c>
      <c r="D25">
        <v>3</v>
      </c>
      <c r="E25">
        <v>0</v>
      </c>
      <c r="F25">
        <v>1</v>
      </c>
      <c r="G25">
        <v>10</v>
      </c>
    </row>
    <row r="26" spans="1:7">
      <c r="A26" t="s">
        <v>6</v>
      </c>
      <c r="B26">
        <v>1</v>
      </c>
      <c r="C26">
        <v>0</v>
      </c>
      <c r="D26">
        <v>1</v>
      </c>
      <c r="E26">
        <v>0</v>
      </c>
      <c r="F26">
        <v>1</v>
      </c>
      <c r="G26">
        <v>10</v>
      </c>
    </row>
    <row r="28" spans="1:7">
      <c r="A28" t="s">
        <v>2</v>
      </c>
      <c r="B28" t="s">
        <v>43</v>
      </c>
      <c r="C28" t="s">
        <v>44</v>
      </c>
      <c r="D28" t="s">
        <v>45</v>
      </c>
      <c r="E28" t="s">
        <v>46</v>
      </c>
      <c r="F28" t="s">
        <v>33</v>
      </c>
      <c r="G28" t="s">
        <v>20</v>
      </c>
    </row>
    <row r="29" spans="1:7">
      <c r="A29" t="s">
        <v>21</v>
      </c>
      <c r="B29">
        <v>17</v>
      </c>
      <c r="C29">
        <v>0</v>
      </c>
      <c r="D29">
        <v>17</v>
      </c>
      <c r="E29">
        <v>1</v>
      </c>
      <c r="F29">
        <v>1</v>
      </c>
      <c r="G29">
        <v>10</v>
      </c>
    </row>
    <row r="30" spans="1:7">
      <c r="A30" t="s">
        <v>22</v>
      </c>
      <c r="B30">
        <v>60</v>
      </c>
      <c r="C30">
        <v>0</v>
      </c>
      <c r="D30">
        <v>60</v>
      </c>
      <c r="E30">
        <v>1</v>
      </c>
      <c r="F30">
        <v>1</v>
      </c>
      <c r="G30">
        <v>10</v>
      </c>
    </row>
    <row r="31" spans="1:7">
      <c r="A31" t="s">
        <v>23</v>
      </c>
      <c r="B31">
        <v>16</v>
      </c>
      <c r="C31">
        <v>0</v>
      </c>
      <c r="D31">
        <v>16</v>
      </c>
      <c r="E31">
        <v>1</v>
      </c>
      <c r="F31">
        <v>1</v>
      </c>
      <c r="G31">
        <v>10</v>
      </c>
    </row>
    <row r="32" spans="1:7">
      <c r="A32" t="s">
        <v>6</v>
      </c>
      <c r="B32">
        <v>17</v>
      </c>
      <c r="C32">
        <v>0</v>
      </c>
      <c r="D32">
        <v>17</v>
      </c>
      <c r="E32">
        <v>1</v>
      </c>
      <c r="F32">
        <v>1</v>
      </c>
      <c r="G32"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L16" sqref="L16"/>
    </sheetView>
  </sheetViews>
  <sheetFormatPr baseColWidth="10" defaultRowHeight="15" x14ac:dyDescent="0"/>
  <cols>
    <col min="2" max="2" width="15.1640625" customWidth="1"/>
    <col min="3" max="3" width="15" customWidth="1"/>
    <col min="4" max="4" width="13" customWidth="1"/>
    <col min="6" max="6" width="19" customWidth="1"/>
    <col min="7" max="7" width="18.83203125" customWidth="1"/>
  </cols>
  <sheetData>
    <row r="1" spans="1:8"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32</v>
      </c>
    </row>
    <row r="2" spans="1:8">
      <c r="A2" t="s">
        <v>48</v>
      </c>
      <c r="B2">
        <v>25</v>
      </c>
      <c r="C2">
        <v>0</v>
      </c>
      <c r="D2">
        <v>24</v>
      </c>
      <c r="E2">
        <v>1</v>
      </c>
      <c r="F2">
        <v>32000</v>
      </c>
      <c r="G2">
        <f>SUM(B2:E2)*F2</f>
        <v>1600000</v>
      </c>
    </row>
    <row r="4" spans="1:8">
      <c r="A4" t="s">
        <v>0</v>
      </c>
      <c r="B4" t="s">
        <v>43</v>
      </c>
      <c r="C4" t="s">
        <v>44</v>
      </c>
      <c r="D4" t="s">
        <v>45</v>
      </c>
      <c r="E4" t="s">
        <v>46</v>
      </c>
      <c r="F4" t="s">
        <v>33</v>
      </c>
      <c r="G4" t="s">
        <v>20</v>
      </c>
      <c r="H4" t="s">
        <v>32</v>
      </c>
    </row>
    <row r="5" spans="1:8">
      <c r="A5" t="s">
        <v>21</v>
      </c>
      <c r="B5">
        <v>44</v>
      </c>
      <c r="C5">
        <v>2</v>
      </c>
      <c r="D5">
        <v>21</v>
      </c>
      <c r="E5">
        <v>3</v>
      </c>
      <c r="F5">
        <v>1</v>
      </c>
      <c r="G5">
        <v>10</v>
      </c>
      <c r="H5" s="21">
        <f>SUM(B5:E5)*G5*F5</f>
        <v>700</v>
      </c>
    </row>
    <row r="6" spans="1:8">
      <c r="A6" t="s">
        <v>22</v>
      </c>
      <c r="B6">
        <v>280</v>
      </c>
      <c r="C6">
        <v>0</v>
      </c>
      <c r="D6">
        <v>200</v>
      </c>
      <c r="E6">
        <v>0</v>
      </c>
      <c r="F6">
        <v>10</v>
      </c>
      <c r="G6">
        <v>10</v>
      </c>
      <c r="H6" s="21">
        <f t="shared" ref="H6:H32" si="0">SUM(B6:E6)*G6*F6</f>
        <v>48000</v>
      </c>
    </row>
    <row r="7" spans="1:8">
      <c r="A7" t="s">
        <v>23</v>
      </c>
      <c r="B7">
        <v>101</v>
      </c>
      <c r="C7">
        <v>2</v>
      </c>
      <c r="D7">
        <v>114</v>
      </c>
      <c r="E7">
        <v>6</v>
      </c>
      <c r="F7">
        <v>1</v>
      </c>
      <c r="G7">
        <v>10</v>
      </c>
      <c r="H7" s="21">
        <f t="shared" si="0"/>
        <v>2230</v>
      </c>
    </row>
    <row r="8" spans="1:8">
      <c r="A8" t="s">
        <v>6</v>
      </c>
      <c r="B8">
        <v>49</v>
      </c>
      <c r="C8">
        <v>0</v>
      </c>
      <c r="D8">
        <v>35</v>
      </c>
      <c r="E8">
        <v>2</v>
      </c>
      <c r="F8">
        <v>1</v>
      </c>
      <c r="G8">
        <v>10</v>
      </c>
      <c r="H8" s="21">
        <f t="shared" si="0"/>
        <v>860</v>
      </c>
    </row>
    <row r="9" spans="1:8">
      <c r="H9" s="21"/>
    </row>
    <row r="10" spans="1:8">
      <c r="A10" t="s">
        <v>3</v>
      </c>
      <c r="B10" t="s">
        <v>43</v>
      </c>
      <c r="C10" t="s">
        <v>44</v>
      </c>
      <c r="D10" t="s">
        <v>45</v>
      </c>
      <c r="E10" t="s">
        <v>46</v>
      </c>
      <c r="F10" t="s">
        <v>33</v>
      </c>
      <c r="G10" t="s">
        <v>20</v>
      </c>
      <c r="H10" s="21" t="s">
        <v>32</v>
      </c>
    </row>
    <row r="11" spans="1:8">
      <c r="A11" t="s">
        <v>21</v>
      </c>
      <c r="B11">
        <v>6</v>
      </c>
      <c r="C11">
        <v>3</v>
      </c>
      <c r="D11">
        <v>5</v>
      </c>
      <c r="E11">
        <v>0</v>
      </c>
      <c r="F11">
        <v>1</v>
      </c>
      <c r="G11">
        <v>10</v>
      </c>
      <c r="H11" s="21">
        <f t="shared" si="0"/>
        <v>140</v>
      </c>
    </row>
    <row r="12" spans="1:8">
      <c r="A12" t="s">
        <v>22</v>
      </c>
      <c r="B12">
        <v>8</v>
      </c>
      <c r="C12">
        <v>3</v>
      </c>
      <c r="D12">
        <v>9</v>
      </c>
      <c r="E12">
        <v>0</v>
      </c>
      <c r="F12">
        <v>1</v>
      </c>
      <c r="G12">
        <v>10</v>
      </c>
      <c r="H12" s="21">
        <f t="shared" si="0"/>
        <v>200</v>
      </c>
    </row>
    <row r="13" spans="1:8">
      <c r="A13" t="s">
        <v>23</v>
      </c>
      <c r="B13">
        <v>4</v>
      </c>
      <c r="C13">
        <v>3</v>
      </c>
      <c r="D13">
        <v>3</v>
      </c>
      <c r="E13">
        <v>1</v>
      </c>
      <c r="F13">
        <v>1</v>
      </c>
      <c r="G13">
        <v>10</v>
      </c>
      <c r="H13" s="21">
        <f t="shared" si="0"/>
        <v>110</v>
      </c>
    </row>
    <row r="14" spans="1:8">
      <c r="A14" t="s">
        <v>6</v>
      </c>
      <c r="B14">
        <v>1</v>
      </c>
      <c r="C14">
        <v>10</v>
      </c>
      <c r="D14">
        <v>2</v>
      </c>
      <c r="E14">
        <v>13</v>
      </c>
      <c r="F14">
        <v>1</v>
      </c>
      <c r="G14">
        <v>10</v>
      </c>
      <c r="H14" s="21">
        <f t="shared" si="0"/>
        <v>260</v>
      </c>
    </row>
    <row r="15" spans="1:8">
      <c r="H15" s="21"/>
    </row>
    <row r="16" spans="1:8">
      <c r="A16" t="s">
        <v>5</v>
      </c>
      <c r="B16" t="s">
        <v>43</v>
      </c>
      <c r="C16" t="s">
        <v>44</v>
      </c>
      <c r="D16" t="s">
        <v>45</v>
      </c>
      <c r="E16" t="s">
        <v>46</v>
      </c>
      <c r="F16" t="s">
        <v>33</v>
      </c>
      <c r="G16" t="s">
        <v>20</v>
      </c>
      <c r="H16" s="21" t="s">
        <v>32</v>
      </c>
    </row>
    <row r="17" spans="1:8">
      <c r="A17" t="s">
        <v>21</v>
      </c>
      <c r="B17">
        <v>40</v>
      </c>
      <c r="C17">
        <v>230</v>
      </c>
      <c r="D17">
        <v>30</v>
      </c>
      <c r="E17">
        <v>270</v>
      </c>
      <c r="F17">
        <v>10</v>
      </c>
      <c r="G17">
        <v>10</v>
      </c>
      <c r="H17" s="21">
        <f t="shared" si="0"/>
        <v>57000</v>
      </c>
    </row>
    <row r="18" spans="1:8">
      <c r="A18" t="s">
        <v>22</v>
      </c>
      <c r="B18">
        <v>120</v>
      </c>
      <c r="C18">
        <v>220</v>
      </c>
      <c r="D18">
        <v>180</v>
      </c>
      <c r="E18">
        <v>240</v>
      </c>
      <c r="F18">
        <v>10</v>
      </c>
      <c r="G18">
        <v>10</v>
      </c>
      <c r="H18" s="21">
        <f t="shared" si="0"/>
        <v>76000</v>
      </c>
    </row>
    <row r="19" spans="1:8">
      <c r="A19" t="s">
        <v>23</v>
      </c>
      <c r="B19">
        <v>10</v>
      </c>
      <c r="C19">
        <v>520</v>
      </c>
      <c r="D19">
        <v>10</v>
      </c>
      <c r="E19">
        <v>1080</v>
      </c>
      <c r="F19">
        <v>10</v>
      </c>
      <c r="G19">
        <v>10</v>
      </c>
      <c r="H19" s="21">
        <f t="shared" si="0"/>
        <v>162000</v>
      </c>
    </row>
    <row r="20" spans="1:8">
      <c r="A20" t="s">
        <v>6</v>
      </c>
      <c r="B20">
        <v>20</v>
      </c>
      <c r="C20">
        <v>570</v>
      </c>
      <c r="D20">
        <v>20</v>
      </c>
      <c r="E20">
        <f>((((((154-57)*-1)*10)*10)*1)*-1)/10</f>
        <v>970</v>
      </c>
      <c r="F20">
        <v>10</v>
      </c>
      <c r="G20">
        <v>10</v>
      </c>
      <c r="H20" s="21">
        <f t="shared" si="0"/>
        <v>158000</v>
      </c>
    </row>
    <row r="21" spans="1:8">
      <c r="H21" s="21"/>
    </row>
    <row r="22" spans="1:8">
      <c r="A22" t="s">
        <v>4</v>
      </c>
      <c r="B22" t="s">
        <v>43</v>
      </c>
      <c r="C22" t="s">
        <v>44</v>
      </c>
      <c r="D22" t="s">
        <v>45</v>
      </c>
      <c r="E22" t="s">
        <v>46</v>
      </c>
      <c r="F22" t="s">
        <v>33</v>
      </c>
      <c r="G22" t="s">
        <v>20</v>
      </c>
      <c r="H22" s="21" t="s">
        <v>32</v>
      </c>
    </row>
    <row r="23" spans="1:8">
      <c r="A23" t="s">
        <v>21</v>
      </c>
      <c r="B23">
        <v>4</v>
      </c>
      <c r="C23">
        <v>2</v>
      </c>
      <c r="D23">
        <v>6</v>
      </c>
      <c r="E23">
        <v>1</v>
      </c>
      <c r="F23">
        <v>1</v>
      </c>
      <c r="G23">
        <v>10</v>
      </c>
      <c r="H23" s="21">
        <f t="shared" si="0"/>
        <v>130</v>
      </c>
    </row>
    <row r="24" spans="1:8">
      <c r="A24" t="s">
        <v>22</v>
      </c>
      <c r="B24">
        <v>9</v>
      </c>
      <c r="C24">
        <v>56</v>
      </c>
      <c r="D24">
        <v>16</v>
      </c>
      <c r="E24">
        <v>52</v>
      </c>
      <c r="F24">
        <v>1</v>
      </c>
      <c r="G24">
        <v>10</v>
      </c>
      <c r="H24" s="21">
        <f t="shared" si="0"/>
        <v>1330</v>
      </c>
    </row>
    <row r="25" spans="1:8">
      <c r="A25" t="s">
        <v>23</v>
      </c>
      <c r="B25">
        <v>6</v>
      </c>
      <c r="C25">
        <v>0</v>
      </c>
      <c r="D25">
        <v>3</v>
      </c>
      <c r="E25">
        <v>0</v>
      </c>
      <c r="F25">
        <v>1</v>
      </c>
      <c r="G25">
        <v>10</v>
      </c>
      <c r="H25" s="21">
        <f t="shared" si="0"/>
        <v>90</v>
      </c>
    </row>
    <row r="26" spans="1:8">
      <c r="A26" t="s">
        <v>6</v>
      </c>
      <c r="B26">
        <v>1</v>
      </c>
      <c r="C26">
        <v>0</v>
      </c>
      <c r="D26">
        <v>1</v>
      </c>
      <c r="E26">
        <v>0</v>
      </c>
      <c r="F26">
        <v>1</v>
      </c>
      <c r="G26">
        <v>10</v>
      </c>
      <c r="H26" s="21">
        <f t="shared" si="0"/>
        <v>20</v>
      </c>
    </row>
    <row r="27" spans="1:8">
      <c r="H27" s="21"/>
    </row>
    <row r="28" spans="1:8">
      <c r="A28" t="s">
        <v>2</v>
      </c>
      <c r="B28" t="s">
        <v>43</v>
      </c>
      <c r="C28" t="s">
        <v>44</v>
      </c>
      <c r="D28" t="s">
        <v>45</v>
      </c>
      <c r="E28" t="s">
        <v>46</v>
      </c>
      <c r="F28" t="s">
        <v>33</v>
      </c>
      <c r="G28" t="s">
        <v>20</v>
      </c>
      <c r="H28" s="21" t="s">
        <v>32</v>
      </c>
    </row>
    <row r="29" spans="1:8">
      <c r="A29" t="s">
        <v>21</v>
      </c>
      <c r="B29">
        <v>17</v>
      </c>
      <c r="C29">
        <v>0</v>
      </c>
      <c r="D29">
        <v>17</v>
      </c>
      <c r="E29">
        <v>1</v>
      </c>
      <c r="F29">
        <v>1</v>
      </c>
      <c r="G29">
        <v>10</v>
      </c>
      <c r="H29" s="21">
        <f t="shared" si="0"/>
        <v>350</v>
      </c>
    </row>
    <row r="30" spans="1:8">
      <c r="A30" t="s">
        <v>22</v>
      </c>
      <c r="B30">
        <v>60</v>
      </c>
      <c r="C30">
        <v>0</v>
      </c>
      <c r="D30">
        <v>60</v>
      </c>
      <c r="E30">
        <v>1</v>
      </c>
      <c r="F30">
        <v>1</v>
      </c>
      <c r="G30">
        <v>10</v>
      </c>
      <c r="H30" s="21">
        <f t="shared" si="0"/>
        <v>1210</v>
      </c>
    </row>
    <row r="31" spans="1:8">
      <c r="A31" t="s">
        <v>23</v>
      </c>
      <c r="B31">
        <v>16</v>
      </c>
      <c r="C31">
        <v>0</v>
      </c>
      <c r="D31">
        <v>16</v>
      </c>
      <c r="E31">
        <v>1</v>
      </c>
      <c r="F31">
        <v>1</v>
      </c>
      <c r="G31">
        <v>10</v>
      </c>
      <c r="H31" s="21">
        <f t="shared" si="0"/>
        <v>330</v>
      </c>
    </row>
    <row r="32" spans="1:8">
      <c r="A32" t="s">
        <v>6</v>
      </c>
      <c r="B32">
        <v>17</v>
      </c>
      <c r="C32">
        <v>0</v>
      </c>
      <c r="D32">
        <v>17</v>
      </c>
      <c r="E32">
        <v>1</v>
      </c>
      <c r="F32">
        <v>1</v>
      </c>
      <c r="G32">
        <v>10</v>
      </c>
      <c r="H32" s="21">
        <f t="shared" si="0"/>
        <v>350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Set-up</vt:lpstr>
      <vt:lpstr>Liver</vt:lpstr>
      <vt:lpstr>Heart</vt:lpstr>
      <vt:lpstr>Spleen</vt:lpstr>
      <vt:lpstr>Kidney</vt:lpstr>
      <vt:lpstr> Brain</vt:lpstr>
      <vt:lpstr>Set-up 2</vt:lpstr>
      <vt:lpstr>Raw Counts</vt:lpstr>
      <vt:lpstr>Total CFU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Chiraj Dalal</cp:lastModifiedBy>
  <dcterms:created xsi:type="dcterms:W3CDTF">2016-01-20T17:13:46Z</dcterms:created>
  <dcterms:modified xsi:type="dcterms:W3CDTF">2018-10-04T21:59:18Z</dcterms:modified>
</cp:coreProperties>
</file>