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420" yWindow="0" windowWidth="14940" windowHeight="8145" tabRatio="882" firstSheet="4" activeTab="4"/>
  </bookViews>
  <sheets>
    <sheet name="Indiv f4" sheetId="91" r:id="rId1"/>
    <sheet name="Hungary indiv" sheetId="103" r:id="rId2"/>
    <sheet name="Iberia indiv" sheetId="104" r:id="rId3"/>
    <sheet name="LBK data" sheetId="105" r:id="rId4"/>
    <sheet name="Sample Information" sheetId="116" r:id="rId5"/>
  </sheets>
  <definedNames>
    <definedName name="solver_adj" localSheetId="3" hidden="1">'LBK data'!$J$1:$J$2</definedName>
    <definedName name="solver_cvg" localSheetId="3" hidden="1">0.00001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2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'LBK data'!$J$4</definedName>
    <definedName name="solver_pre" localSheetId="3" hidden="1">0.0000001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L33" i="104" l="1"/>
  <c r="P33" i="104" s="1"/>
  <c r="K33" i="104"/>
  <c r="O33" i="104" s="1"/>
  <c r="D33" i="104"/>
  <c r="C33" i="104"/>
  <c r="L32" i="104"/>
  <c r="P32" i="104" s="1"/>
  <c r="K32" i="104"/>
  <c r="O32" i="104" s="1"/>
  <c r="D32" i="104"/>
  <c r="C32" i="104"/>
  <c r="L31" i="104"/>
  <c r="P31" i="104" s="1"/>
  <c r="K31" i="104"/>
  <c r="O31" i="104" s="1"/>
  <c r="D31" i="104"/>
  <c r="C31" i="104"/>
  <c r="L30" i="104"/>
  <c r="P30" i="104" s="1"/>
  <c r="K30" i="104"/>
  <c r="O30" i="104" s="1"/>
  <c r="D30" i="104"/>
  <c r="C30" i="104"/>
  <c r="O29" i="104"/>
  <c r="L29" i="104"/>
  <c r="P29" i="104" s="1"/>
  <c r="K29" i="104"/>
  <c r="D29" i="104"/>
  <c r="C29" i="104"/>
  <c r="L28" i="104"/>
  <c r="P28" i="104" s="1"/>
  <c r="K28" i="104"/>
  <c r="O28" i="104" s="1"/>
  <c r="D28" i="104"/>
  <c r="C28" i="104"/>
  <c r="L27" i="104"/>
  <c r="P27" i="104" s="1"/>
  <c r="K27" i="104"/>
  <c r="O27" i="104" s="1"/>
  <c r="D27" i="104"/>
  <c r="C27" i="104"/>
  <c r="I709" i="91" l="1"/>
  <c r="I705" i="91"/>
  <c r="G709" i="91"/>
  <c r="G705" i="91"/>
  <c r="G708" i="91"/>
  <c r="G704" i="91"/>
  <c r="G707" i="91"/>
  <c r="G703" i="91"/>
  <c r="G706" i="91"/>
  <c r="G702" i="91"/>
  <c r="I701" i="91"/>
  <c r="I697" i="91"/>
  <c r="I693" i="91"/>
  <c r="I689" i="91"/>
  <c r="G701" i="91"/>
  <c r="G697" i="91"/>
  <c r="G693" i="91"/>
  <c r="G689" i="91"/>
  <c r="G700" i="91"/>
  <c r="G696" i="91"/>
  <c r="G692" i="91"/>
  <c r="G688" i="91"/>
  <c r="G699" i="91"/>
  <c r="G695" i="91"/>
  <c r="G691" i="91"/>
  <c r="G687" i="91"/>
  <c r="G698" i="91"/>
  <c r="G694" i="91"/>
  <c r="G690" i="91"/>
  <c r="G686" i="91"/>
  <c r="I685" i="91"/>
  <c r="I681" i="91"/>
  <c r="I677" i="91"/>
  <c r="G685" i="91"/>
  <c r="G681" i="91"/>
  <c r="G677" i="91"/>
  <c r="G684" i="91"/>
  <c r="G680" i="91"/>
  <c r="G676" i="91"/>
  <c r="G683" i="91"/>
  <c r="G679" i="91"/>
  <c r="G675" i="91"/>
  <c r="G682" i="91"/>
  <c r="G678" i="91"/>
  <c r="G674" i="91"/>
  <c r="G673" i="91"/>
  <c r="G672" i="91"/>
  <c r="G671" i="91"/>
  <c r="G670" i="91"/>
  <c r="G669" i="91"/>
  <c r="G668" i="91"/>
  <c r="G667" i="91"/>
  <c r="G666" i="91"/>
  <c r="G665" i="91"/>
  <c r="G664" i="91"/>
  <c r="G663" i="91"/>
  <c r="G662" i="91"/>
  <c r="I673" i="91"/>
  <c r="I669" i="91"/>
  <c r="I665" i="91"/>
  <c r="G69" i="91"/>
  <c r="G68" i="91"/>
  <c r="G67" i="91"/>
  <c r="G66" i="91"/>
  <c r="I69" i="91"/>
  <c r="I661" i="91"/>
  <c r="G661" i="91"/>
  <c r="G660" i="91"/>
  <c r="G659" i="91"/>
  <c r="G658" i="91"/>
  <c r="I597" i="91"/>
  <c r="G597" i="91"/>
  <c r="G596" i="91"/>
  <c r="G595" i="91"/>
  <c r="G594" i="91"/>
  <c r="I633" i="91"/>
  <c r="I629" i="91"/>
  <c r="I625" i="91"/>
  <c r="I621" i="91"/>
  <c r="I617" i="91"/>
  <c r="I613" i="91"/>
  <c r="I609" i="91"/>
  <c r="I605" i="91"/>
  <c r="I657" i="91"/>
  <c r="I653" i="91"/>
  <c r="I649" i="91"/>
  <c r="I645" i="91"/>
  <c r="I641" i="91"/>
  <c r="I637" i="91"/>
  <c r="I601" i="91"/>
  <c r="G657" i="91"/>
  <c r="G653" i="91"/>
  <c r="G649" i="91"/>
  <c r="G645" i="91"/>
  <c r="G641" i="91"/>
  <c r="G637" i="91"/>
  <c r="G633" i="91"/>
  <c r="G629" i="91"/>
  <c r="G625" i="91"/>
  <c r="G621" i="91"/>
  <c r="G617" i="91"/>
  <c r="G613" i="91"/>
  <c r="G609" i="91"/>
  <c r="G605" i="91"/>
  <c r="G601" i="91"/>
  <c r="G656" i="91"/>
  <c r="G652" i="91"/>
  <c r="G648" i="91"/>
  <c r="G644" i="91"/>
  <c r="G640" i="91"/>
  <c r="G636" i="91"/>
  <c r="G632" i="91"/>
  <c r="G628" i="91"/>
  <c r="G624" i="91"/>
  <c r="G620" i="91"/>
  <c r="G616" i="91"/>
  <c r="G612" i="91"/>
  <c r="G608" i="91"/>
  <c r="G604" i="91"/>
  <c r="G600" i="91"/>
  <c r="G655" i="91"/>
  <c r="G651" i="91"/>
  <c r="G647" i="91"/>
  <c r="G643" i="91"/>
  <c r="G639" i="91"/>
  <c r="G635" i="91"/>
  <c r="G631" i="91"/>
  <c r="G627" i="91"/>
  <c r="G623" i="91"/>
  <c r="G619" i="91"/>
  <c r="G615" i="91"/>
  <c r="G611" i="91"/>
  <c r="G607" i="91"/>
  <c r="G603" i="91"/>
  <c r="G599" i="91"/>
  <c r="G654" i="91"/>
  <c r="G650" i="91"/>
  <c r="G646" i="91"/>
  <c r="G642" i="91"/>
  <c r="G638" i="91"/>
  <c r="G634" i="91"/>
  <c r="G630" i="91"/>
  <c r="G626" i="91"/>
  <c r="G622" i="91"/>
  <c r="G618" i="91"/>
  <c r="G614" i="91"/>
  <c r="G610" i="91"/>
  <c r="G606" i="91"/>
  <c r="G602" i="91"/>
  <c r="G598" i="91"/>
  <c r="I593" i="91"/>
  <c r="I589" i="91"/>
  <c r="I585" i="91"/>
  <c r="I581" i="91"/>
  <c r="G593" i="91"/>
  <c r="G589" i="91"/>
  <c r="G585" i="91"/>
  <c r="G581" i="91"/>
  <c r="G592" i="91"/>
  <c r="G588" i="91"/>
  <c r="G584" i="91"/>
  <c r="G580" i="91"/>
  <c r="G591" i="91"/>
  <c r="G587" i="91"/>
  <c r="G583" i="91"/>
  <c r="G579" i="91"/>
  <c r="G590" i="91"/>
  <c r="G586" i="91"/>
  <c r="G582" i="91"/>
  <c r="G578" i="91"/>
  <c r="P3" i="91"/>
  <c r="P4" i="91" s="1"/>
  <c r="P5" i="91" s="1"/>
  <c r="P6" i="91" s="1"/>
  <c r="P7" i="91" s="1"/>
  <c r="P8" i="91" s="1"/>
  <c r="P9" i="91" s="1"/>
  <c r="P10" i="91" s="1"/>
  <c r="P11" i="91" s="1"/>
  <c r="P12" i="91" s="1"/>
  <c r="P13" i="91" s="1"/>
  <c r="P14" i="91" s="1"/>
  <c r="P15" i="91" s="1"/>
  <c r="P16" i="91" s="1"/>
  <c r="P17" i="91" s="1"/>
  <c r="P18" i="91" s="1"/>
  <c r="P19" i="91" s="1"/>
  <c r="P20" i="91" s="1"/>
  <c r="P21" i="91" s="1"/>
  <c r="P22" i="91" s="1"/>
  <c r="P23" i="91" s="1"/>
  <c r="P24" i="91" s="1"/>
  <c r="P25" i="91" s="1"/>
  <c r="P26" i="91" s="1"/>
  <c r="P27" i="91" s="1"/>
  <c r="P28" i="91" s="1"/>
  <c r="P29" i="91" s="1"/>
  <c r="P30" i="91" s="1"/>
  <c r="P31" i="91" s="1"/>
  <c r="P32" i="91" s="1"/>
  <c r="P33" i="91" s="1"/>
  <c r="P34" i="91" s="1"/>
  <c r="P35" i="91" s="1"/>
  <c r="P36" i="91" s="1"/>
  <c r="P37" i="91" s="1"/>
  <c r="P38" i="91" s="1"/>
  <c r="P39" i="91" s="1"/>
  <c r="P40" i="91" s="1"/>
  <c r="P41" i="91" s="1"/>
  <c r="P42" i="91" s="1"/>
  <c r="P43" i="91" s="1"/>
  <c r="P44" i="91" s="1"/>
  <c r="P45" i="91" s="1"/>
  <c r="P46" i="91" s="1"/>
  <c r="P47" i="91" s="1"/>
  <c r="P48" i="91" s="1"/>
  <c r="P49" i="91" s="1"/>
  <c r="P50" i="91" s="1"/>
  <c r="P51" i="91" s="1"/>
  <c r="P52" i="91" s="1"/>
  <c r="P53" i="91" s="1"/>
  <c r="P54" i="91" s="1"/>
  <c r="P55" i="91" s="1"/>
  <c r="P56" i="91" s="1"/>
  <c r="P57" i="91" s="1"/>
  <c r="P58" i="91" s="1"/>
  <c r="P59" i="91" s="1"/>
  <c r="P60" i="91" s="1"/>
  <c r="P61" i="91" s="1"/>
  <c r="P62" i="91" s="1"/>
  <c r="P63" i="91" s="1"/>
  <c r="P64" i="91" s="1"/>
  <c r="P65" i="91" s="1"/>
  <c r="P66" i="91" s="1"/>
  <c r="P67" i="91" s="1"/>
  <c r="P68" i="91" s="1"/>
  <c r="P69" i="91" s="1"/>
  <c r="P70" i="91" s="1"/>
  <c r="P71" i="91" s="1"/>
  <c r="P72" i="91" s="1"/>
  <c r="P73" i="91" s="1"/>
  <c r="P74" i="91" s="1"/>
  <c r="P75" i="91" s="1"/>
  <c r="P76" i="91" s="1"/>
  <c r="P77" i="91" s="1"/>
  <c r="P78" i="91" s="1"/>
  <c r="P79" i="91" s="1"/>
  <c r="P80" i="91" s="1"/>
  <c r="P81" i="91" s="1"/>
  <c r="P82" i="91" s="1"/>
  <c r="P83" i="91" s="1"/>
  <c r="P84" i="91" s="1"/>
  <c r="P85" i="91" s="1"/>
  <c r="P86" i="91" s="1"/>
  <c r="P87" i="91" s="1"/>
  <c r="P88" i="91" s="1"/>
  <c r="P89" i="91" s="1"/>
  <c r="P90" i="91" s="1"/>
  <c r="P91" i="91" s="1"/>
  <c r="P92" i="91" s="1"/>
  <c r="P93" i="91" s="1"/>
  <c r="P94" i="91" s="1"/>
  <c r="P95" i="91" s="1"/>
  <c r="P96" i="91" s="1"/>
  <c r="P97" i="91" s="1"/>
  <c r="P98" i="91" s="1"/>
  <c r="P99" i="91" s="1"/>
  <c r="P100" i="91" s="1"/>
  <c r="P101" i="91" s="1"/>
  <c r="P102" i="91" s="1"/>
  <c r="P103" i="91" s="1"/>
  <c r="P104" i="91" s="1"/>
  <c r="P105" i="91" s="1"/>
  <c r="P106" i="91" s="1"/>
  <c r="P107" i="91" s="1"/>
  <c r="P108" i="91" s="1"/>
  <c r="P109" i="91" s="1"/>
  <c r="P110" i="91" s="1"/>
  <c r="P111" i="91" s="1"/>
  <c r="P112" i="91" s="1"/>
  <c r="P113" i="91" s="1"/>
  <c r="P114" i="91" s="1"/>
  <c r="P115" i="91" s="1"/>
  <c r="P116" i="91" s="1"/>
  <c r="P117" i="91" s="1"/>
  <c r="P118" i="91" s="1"/>
  <c r="P119" i="91" s="1"/>
  <c r="P120" i="91" s="1"/>
  <c r="P121" i="91" s="1"/>
  <c r="P122" i="91" s="1"/>
  <c r="P123" i="91" s="1"/>
  <c r="P124" i="91" s="1"/>
  <c r="P125" i="91" s="1"/>
  <c r="P126" i="91" s="1"/>
  <c r="P127" i="91" s="1"/>
  <c r="P128" i="91" s="1"/>
  <c r="P129" i="91" s="1"/>
  <c r="P130" i="91" s="1"/>
  <c r="P131" i="91" s="1"/>
  <c r="P132" i="91" s="1"/>
  <c r="P133" i="91" s="1"/>
  <c r="P134" i="91" s="1"/>
  <c r="P135" i="91" s="1"/>
  <c r="P136" i="91" s="1"/>
  <c r="P137" i="91" s="1"/>
  <c r="P138" i="91" s="1"/>
  <c r="P139" i="91" s="1"/>
  <c r="P140" i="91" s="1"/>
  <c r="P141" i="91" s="1"/>
  <c r="P142" i="91" s="1"/>
  <c r="P143" i="91" s="1"/>
  <c r="P144" i="91" s="1"/>
  <c r="P145" i="91" s="1"/>
  <c r="P146" i="91" s="1"/>
  <c r="P147" i="91" s="1"/>
  <c r="P148" i="91" s="1"/>
  <c r="P149" i="91" s="1"/>
  <c r="P150" i="91" s="1"/>
  <c r="P151" i="91" s="1"/>
  <c r="P152" i="91" s="1"/>
  <c r="P153" i="91" s="1"/>
  <c r="P154" i="91" s="1"/>
  <c r="P155" i="91" s="1"/>
  <c r="P156" i="91" s="1"/>
  <c r="P157" i="91" s="1"/>
  <c r="P158" i="91" s="1"/>
  <c r="P159" i="91" s="1"/>
  <c r="P160" i="91" s="1"/>
  <c r="P161" i="91" s="1"/>
  <c r="P162" i="91" s="1"/>
  <c r="P163" i="91" s="1"/>
  <c r="P164" i="91" s="1"/>
  <c r="P165" i="91" s="1"/>
  <c r="P166" i="91" s="1"/>
  <c r="P167" i="91" s="1"/>
  <c r="P168" i="91" s="1"/>
  <c r="P169" i="91" s="1"/>
  <c r="P170" i="91" s="1"/>
  <c r="P171" i="91" s="1"/>
  <c r="P172" i="91" s="1"/>
  <c r="P173" i="91" s="1"/>
  <c r="P174" i="91" s="1"/>
  <c r="P175" i="91" s="1"/>
  <c r="P176" i="91" s="1"/>
  <c r="P177" i="91" s="1"/>
  <c r="P178" i="91" s="1"/>
  <c r="P179" i="91" s="1"/>
  <c r="P180" i="91" s="1"/>
  <c r="P181" i="91" s="1"/>
  <c r="P182" i="91" s="1"/>
  <c r="P183" i="91" s="1"/>
  <c r="P184" i="91" s="1"/>
  <c r="P185" i="91" s="1"/>
  <c r="P186" i="91" s="1"/>
  <c r="P187" i="91" s="1"/>
  <c r="P188" i="91" s="1"/>
  <c r="P189" i="91" s="1"/>
  <c r="P190" i="91" s="1"/>
  <c r="P191" i="91" s="1"/>
  <c r="P192" i="91" s="1"/>
  <c r="P193" i="91" s="1"/>
  <c r="P194" i="91" s="1"/>
  <c r="P195" i="91" s="1"/>
  <c r="P196" i="91" s="1"/>
  <c r="P197" i="91" s="1"/>
  <c r="P198" i="91" s="1"/>
  <c r="P199" i="91" s="1"/>
  <c r="P200" i="91" s="1"/>
  <c r="P201" i="91" s="1"/>
  <c r="P202" i="91" s="1"/>
  <c r="P203" i="91" s="1"/>
  <c r="P204" i="91" s="1"/>
  <c r="P205" i="91" s="1"/>
  <c r="P206" i="91" s="1"/>
  <c r="P207" i="91" s="1"/>
  <c r="P208" i="91" s="1"/>
  <c r="P209" i="91" s="1"/>
  <c r="P210" i="91" s="1"/>
  <c r="P211" i="91" s="1"/>
  <c r="P212" i="91" s="1"/>
  <c r="P213" i="91" s="1"/>
  <c r="P214" i="91" s="1"/>
  <c r="P215" i="91" s="1"/>
  <c r="P216" i="91" s="1"/>
  <c r="P217" i="91" s="1"/>
  <c r="P218" i="91" s="1"/>
  <c r="P219" i="91" s="1"/>
  <c r="P220" i="91" s="1"/>
  <c r="P221" i="91" s="1"/>
  <c r="P222" i="91" s="1"/>
  <c r="P223" i="91" s="1"/>
  <c r="P224" i="91" s="1"/>
  <c r="P225" i="91" s="1"/>
  <c r="P226" i="91" s="1"/>
  <c r="P227" i="91" s="1"/>
  <c r="P228" i="91" s="1"/>
  <c r="P229" i="91" s="1"/>
  <c r="P230" i="91" s="1"/>
  <c r="P231" i="91" s="1"/>
  <c r="P232" i="91" s="1"/>
  <c r="P233" i="91" s="1"/>
  <c r="P234" i="91" s="1"/>
  <c r="P235" i="91" s="1"/>
  <c r="P236" i="91" s="1"/>
  <c r="P237" i="91" s="1"/>
  <c r="P238" i="91" s="1"/>
  <c r="P239" i="91" s="1"/>
  <c r="P240" i="91" s="1"/>
  <c r="P241" i="91" s="1"/>
  <c r="P242" i="91" s="1"/>
  <c r="P243" i="91" s="1"/>
  <c r="P244" i="91" s="1"/>
  <c r="P245" i="91" s="1"/>
  <c r="P246" i="91" s="1"/>
  <c r="P247" i="91" s="1"/>
  <c r="P248" i="91" s="1"/>
  <c r="P249" i="91" s="1"/>
  <c r="P250" i="91" s="1"/>
  <c r="P251" i="91" s="1"/>
  <c r="P252" i="91" s="1"/>
  <c r="P253" i="91" s="1"/>
  <c r="P254" i="91" s="1"/>
  <c r="P255" i="91" s="1"/>
  <c r="P256" i="91" s="1"/>
  <c r="P257" i="91" s="1"/>
  <c r="P258" i="91" s="1"/>
  <c r="P259" i="91" s="1"/>
  <c r="P260" i="91" s="1"/>
  <c r="P261" i="91" s="1"/>
  <c r="P262" i="91" s="1"/>
  <c r="P263" i="91" s="1"/>
  <c r="P264" i="91" s="1"/>
  <c r="P265" i="91" s="1"/>
  <c r="P266" i="91" s="1"/>
  <c r="P267" i="91" s="1"/>
  <c r="P268" i="91" s="1"/>
  <c r="P269" i="91" s="1"/>
  <c r="P270" i="91" s="1"/>
  <c r="P271" i="91" s="1"/>
  <c r="P272" i="91" s="1"/>
  <c r="P273" i="91" s="1"/>
  <c r="P274" i="91" s="1"/>
  <c r="P275" i="91" s="1"/>
  <c r="P276" i="91" s="1"/>
  <c r="P277" i="91" s="1"/>
  <c r="P278" i="91" s="1"/>
  <c r="P279" i="91" s="1"/>
  <c r="P280" i="91" s="1"/>
  <c r="P281" i="91" s="1"/>
  <c r="P282" i="91" s="1"/>
  <c r="P283" i="91" s="1"/>
  <c r="P284" i="91" s="1"/>
  <c r="P285" i="91" s="1"/>
  <c r="P286" i="91" s="1"/>
  <c r="P287" i="91" s="1"/>
  <c r="P288" i="91" s="1"/>
  <c r="P289" i="91" s="1"/>
  <c r="P290" i="91" s="1"/>
  <c r="P291" i="91" s="1"/>
  <c r="P292" i="91" s="1"/>
  <c r="P293" i="91" s="1"/>
  <c r="P294" i="91" s="1"/>
  <c r="P295" i="91" s="1"/>
  <c r="P296" i="91" s="1"/>
  <c r="P297" i="91" s="1"/>
  <c r="P298" i="91" s="1"/>
  <c r="P299" i="91" s="1"/>
  <c r="P300" i="91" s="1"/>
  <c r="P301" i="91" s="1"/>
  <c r="P302" i="91" s="1"/>
  <c r="P303" i="91" s="1"/>
  <c r="P304" i="91" s="1"/>
  <c r="P305" i="91" s="1"/>
  <c r="P306" i="91" s="1"/>
  <c r="P307" i="91" s="1"/>
  <c r="P308" i="91" s="1"/>
  <c r="P309" i="91" s="1"/>
  <c r="P310" i="91" s="1"/>
  <c r="P311" i="91" s="1"/>
  <c r="P312" i="91" s="1"/>
  <c r="P313" i="91" s="1"/>
  <c r="P314" i="91" s="1"/>
  <c r="P315" i="91" s="1"/>
  <c r="P316" i="91" s="1"/>
  <c r="P317" i="91" s="1"/>
  <c r="P318" i="91" s="1"/>
  <c r="P319" i="91" s="1"/>
  <c r="P320" i="91" s="1"/>
  <c r="P321" i="91" s="1"/>
  <c r="P322" i="91" s="1"/>
  <c r="P323" i="91" s="1"/>
  <c r="P324" i="91" s="1"/>
  <c r="P325" i="91" s="1"/>
  <c r="P326" i="91" s="1"/>
  <c r="P327" i="91" s="1"/>
  <c r="P328" i="91" s="1"/>
  <c r="P329" i="91" s="1"/>
  <c r="P330" i="91" s="1"/>
  <c r="P331" i="91" s="1"/>
  <c r="P332" i="91" s="1"/>
  <c r="P333" i="91" s="1"/>
  <c r="P334" i="91" s="1"/>
  <c r="P335" i="91" s="1"/>
  <c r="P336" i="91" s="1"/>
  <c r="P337" i="91" s="1"/>
  <c r="P338" i="91" s="1"/>
  <c r="P339" i="91" s="1"/>
  <c r="P340" i="91" s="1"/>
  <c r="P341" i="91" s="1"/>
  <c r="P342" i="91" s="1"/>
  <c r="P343" i="91" s="1"/>
  <c r="P344" i="91" s="1"/>
  <c r="P345" i="91" s="1"/>
  <c r="P346" i="91" s="1"/>
  <c r="P347" i="91" s="1"/>
  <c r="P348" i="91" s="1"/>
  <c r="P349" i="91" s="1"/>
  <c r="P350" i="91" s="1"/>
  <c r="P351" i="91" s="1"/>
  <c r="P352" i="91" s="1"/>
  <c r="P353" i="91" s="1"/>
  <c r="P354" i="91" s="1"/>
  <c r="P355" i="91" s="1"/>
  <c r="P356" i="91" s="1"/>
  <c r="P357" i="91" s="1"/>
  <c r="P358" i="91" s="1"/>
  <c r="P359" i="91" s="1"/>
  <c r="P360" i="91" s="1"/>
  <c r="P361" i="91" s="1"/>
  <c r="P362" i="91" s="1"/>
  <c r="P363" i="91" s="1"/>
  <c r="P364" i="91" s="1"/>
  <c r="P365" i="91" s="1"/>
  <c r="P366" i="91" s="1"/>
  <c r="P367" i="91" s="1"/>
  <c r="P368" i="91" s="1"/>
  <c r="P369" i="91" s="1"/>
  <c r="P370" i="91" s="1"/>
  <c r="P371" i="91" s="1"/>
  <c r="P372" i="91" s="1"/>
  <c r="P373" i="91" s="1"/>
  <c r="P374" i="91" s="1"/>
  <c r="P375" i="91" s="1"/>
  <c r="P376" i="91" s="1"/>
  <c r="P377" i="91" s="1"/>
  <c r="P378" i="91" s="1"/>
  <c r="P379" i="91" s="1"/>
  <c r="P380" i="91" s="1"/>
  <c r="P381" i="91" s="1"/>
  <c r="P382" i="91" s="1"/>
  <c r="P383" i="91" s="1"/>
  <c r="P384" i="91" s="1"/>
  <c r="P385" i="91" s="1"/>
  <c r="P386" i="91" s="1"/>
  <c r="P387" i="91" s="1"/>
  <c r="P388" i="91" s="1"/>
  <c r="P389" i="91" s="1"/>
  <c r="P390" i="91" s="1"/>
  <c r="P391" i="91" s="1"/>
  <c r="P392" i="91" s="1"/>
  <c r="P393" i="91" s="1"/>
  <c r="P394" i="91" s="1"/>
  <c r="P395" i="91" s="1"/>
  <c r="P396" i="91" s="1"/>
  <c r="P397" i="91" s="1"/>
  <c r="P398" i="91" s="1"/>
  <c r="P399" i="91" s="1"/>
  <c r="P400" i="91" s="1"/>
  <c r="P401" i="91" s="1"/>
  <c r="P402" i="91" s="1"/>
  <c r="O3" i="91"/>
  <c r="O4" i="91"/>
  <c r="O5" i="91" s="1"/>
  <c r="O6" i="91" s="1"/>
  <c r="O7" i="91" s="1"/>
  <c r="O8" i="91" s="1"/>
  <c r="O9" i="91" s="1"/>
  <c r="O10" i="91" s="1"/>
  <c r="O11" i="91" s="1"/>
  <c r="O12" i="91" s="1"/>
  <c r="O13" i="91" s="1"/>
  <c r="O14" i="91" s="1"/>
  <c r="O15" i="91" s="1"/>
  <c r="O16" i="91" s="1"/>
  <c r="O17" i="91" s="1"/>
  <c r="O18" i="91" s="1"/>
  <c r="O19" i="91" s="1"/>
  <c r="O20" i="91" s="1"/>
  <c r="O21" i="91" s="1"/>
  <c r="O22" i="91" s="1"/>
  <c r="O23" i="91" s="1"/>
  <c r="O24" i="91" s="1"/>
  <c r="O25" i="91" s="1"/>
  <c r="O26" i="91" s="1"/>
  <c r="O27" i="91" s="1"/>
  <c r="O28" i="91" s="1"/>
  <c r="O29" i="91" s="1"/>
  <c r="O30" i="91" s="1"/>
  <c r="O31" i="91" s="1"/>
  <c r="O32" i="91" s="1"/>
  <c r="O33" i="91" s="1"/>
  <c r="O34" i="91" s="1"/>
  <c r="O35" i="91" s="1"/>
  <c r="O36" i="91" s="1"/>
  <c r="O37" i="91" s="1"/>
  <c r="O38" i="91" s="1"/>
  <c r="O39" i="91" s="1"/>
  <c r="O40" i="91" s="1"/>
  <c r="O41" i="91" s="1"/>
  <c r="O42" i="91" s="1"/>
  <c r="O43" i="91" s="1"/>
  <c r="O44" i="91" s="1"/>
  <c r="O45" i="91" s="1"/>
  <c r="O46" i="91" s="1"/>
  <c r="O47" i="91" s="1"/>
  <c r="O48" i="91" s="1"/>
  <c r="O49" i="91" s="1"/>
  <c r="O50" i="91" s="1"/>
  <c r="O51" i="91" s="1"/>
  <c r="O52" i="91" s="1"/>
  <c r="O53" i="91" s="1"/>
  <c r="O54" i="91" s="1"/>
  <c r="O55" i="91" s="1"/>
  <c r="O56" i="91" s="1"/>
  <c r="O57" i="91" s="1"/>
  <c r="O58" i="91" s="1"/>
  <c r="O59" i="91" s="1"/>
  <c r="O60" i="91" s="1"/>
  <c r="O61" i="91" s="1"/>
  <c r="O62" i="91" s="1"/>
  <c r="O63" i="91" s="1"/>
  <c r="O64" i="91" s="1"/>
  <c r="O65" i="91" s="1"/>
  <c r="O66" i="91" s="1"/>
  <c r="O67" i="91" s="1"/>
  <c r="O68" i="91" s="1"/>
  <c r="O69" i="91" s="1"/>
  <c r="O70" i="91" s="1"/>
  <c r="O71" i="91" s="1"/>
  <c r="O72" i="91" s="1"/>
  <c r="O73" i="91" s="1"/>
  <c r="O74" i="91" s="1"/>
  <c r="O75" i="91" s="1"/>
  <c r="O76" i="91" s="1"/>
  <c r="O77" i="91" s="1"/>
  <c r="O78" i="91" s="1"/>
  <c r="O79" i="91" s="1"/>
  <c r="O80" i="91" s="1"/>
  <c r="O81" i="91" s="1"/>
  <c r="O82" i="91" s="1"/>
  <c r="O83" i="91" s="1"/>
  <c r="O84" i="91" s="1"/>
  <c r="O85" i="91" s="1"/>
  <c r="O86" i="91" s="1"/>
  <c r="O87" i="91" s="1"/>
  <c r="O88" i="91" s="1"/>
  <c r="O89" i="91" s="1"/>
  <c r="O90" i="91" s="1"/>
  <c r="O91" i="91" s="1"/>
  <c r="O92" i="91" s="1"/>
  <c r="O93" i="91" s="1"/>
  <c r="O94" i="91" s="1"/>
  <c r="O95" i="91" s="1"/>
  <c r="O96" i="91" s="1"/>
  <c r="O97" i="91" s="1"/>
  <c r="O98" i="91" s="1"/>
  <c r="O99" i="91" s="1"/>
  <c r="O100" i="91" s="1"/>
  <c r="O101" i="91" s="1"/>
  <c r="O102" i="91" s="1"/>
  <c r="O103" i="91" s="1"/>
  <c r="O104" i="91" s="1"/>
  <c r="O105" i="91" s="1"/>
  <c r="O106" i="91" s="1"/>
  <c r="O107" i="91" s="1"/>
  <c r="O108" i="91" s="1"/>
  <c r="O109" i="91" s="1"/>
  <c r="O110" i="91" s="1"/>
  <c r="O111" i="91" s="1"/>
  <c r="O112" i="91" s="1"/>
  <c r="O113" i="91" s="1"/>
  <c r="O114" i="91" s="1"/>
  <c r="O115" i="91" s="1"/>
  <c r="O116" i="91" s="1"/>
  <c r="O117" i="91" s="1"/>
  <c r="O118" i="91" s="1"/>
  <c r="O119" i="91" s="1"/>
  <c r="O120" i="91" s="1"/>
  <c r="O121" i="91" s="1"/>
  <c r="O122" i="91" s="1"/>
  <c r="O123" i="91" s="1"/>
  <c r="O124" i="91" s="1"/>
  <c r="O125" i="91" s="1"/>
  <c r="O126" i="91" s="1"/>
  <c r="O127" i="91" s="1"/>
  <c r="O128" i="91" s="1"/>
  <c r="O129" i="91" s="1"/>
  <c r="O130" i="91" s="1"/>
  <c r="O131" i="91" s="1"/>
  <c r="O132" i="91" s="1"/>
  <c r="O133" i="91" s="1"/>
  <c r="O134" i="91" s="1"/>
  <c r="O135" i="91" s="1"/>
  <c r="O136" i="91" s="1"/>
  <c r="O137" i="91" s="1"/>
  <c r="O138" i="91" s="1"/>
  <c r="O139" i="91" s="1"/>
  <c r="O140" i="91" s="1"/>
  <c r="O141" i="91" s="1"/>
  <c r="O142" i="91" s="1"/>
  <c r="O143" i="91" s="1"/>
  <c r="O144" i="91" s="1"/>
  <c r="O145" i="91" s="1"/>
  <c r="O146" i="91" s="1"/>
  <c r="O147" i="91" s="1"/>
  <c r="O148" i="91" s="1"/>
  <c r="O149" i="91" s="1"/>
  <c r="O150" i="91" s="1"/>
  <c r="O151" i="91" s="1"/>
  <c r="O152" i="91" s="1"/>
  <c r="O153" i="91" s="1"/>
  <c r="O154" i="91" s="1"/>
  <c r="O155" i="91" s="1"/>
  <c r="O156" i="91" s="1"/>
  <c r="O157" i="91" s="1"/>
  <c r="O158" i="91" s="1"/>
  <c r="O159" i="91" s="1"/>
  <c r="O160" i="91" s="1"/>
  <c r="O161" i="91" s="1"/>
  <c r="O162" i="91" s="1"/>
  <c r="O163" i="91" s="1"/>
  <c r="O164" i="91" s="1"/>
  <c r="O165" i="91" s="1"/>
  <c r="O166" i="91" s="1"/>
  <c r="O167" i="91" s="1"/>
  <c r="O168" i="91" s="1"/>
  <c r="O169" i="91" s="1"/>
  <c r="O170" i="91" s="1"/>
  <c r="O171" i="91" s="1"/>
  <c r="O172" i="91" s="1"/>
  <c r="O173" i="91" s="1"/>
  <c r="O174" i="91" s="1"/>
  <c r="O175" i="91" s="1"/>
  <c r="O176" i="91" s="1"/>
  <c r="O177" i="91" s="1"/>
  <c r="O178" i="91" s="1"/>
  <c r="O179" i="91" s="1"/>
  <c r="O180" i="91" s="1"/>
  <c r="O181" i="91" s="1"/>
  <c r="O182" i="91" s="1"/>
  <c r="O183" i="91" s="1"/>
  <c r="O184" i="91" s="1"/>
  <c r="O185" i="91" s="1"/>
  <c r="O186" i="91" s="1"/>
  <c r="O187" i="91" s="1"/>
  <c r="O188" i="91" s="1"/>
  <c r="O189" i="91" s="1"/>
  <c r="O190" i="91" s="1"/>
  <c r="O191" i="91" s="1"/>
  <c r="O192" i="91" s="1"/>
  <c r="O193" i="91" s="1"/>
  <c r="O194" i="91" s="1"/>
  <c r="O195" i="91" s="1"/>
  <c r="O196" i="91" s="1"/>
  <c r="O197" i="91" s="1"/>
  <c r="O198" i="91" s="1"/>
  <c r="O199" i="91" s="1"/>
  <c r="O200" i="91" s="1"/>
  <c r="O201" i="91" s="1"/>
  <c r="O202" i="91" s="1"/>
  <c r="O203" i="91" s="1"/>
  <c r="O204" i="91" s="1"/>
  <c r="O205" i="91" s="1"/>
  <c r="O206" i="91" s="1"/>
  <c r="O207" i="91" s="1"/>
  <c r="O208" i="91" s="1"/>
  <c r="O209" i="91" s="1"/>
  <c r="O210" i="91" s="1"/>
  <c r="O211" i="91" s="1"/>
  <c r="O212" i="91" s="1"/>
  <c r="O213" i="91" s="1"/>
  <c r="O214" i="91" s="1"/>
  <c r="O215" i="91" s="1"/>
  <c r="O216" i="91" s="1"/>
  <c r="O217" i="91" s="1"/>
  <c r="O218" i="91" s="1"/>
  <c r="O219" i="91" s="1"/>
  <c r="O220" i="91" s="1"/>
  <c r="O221" i="91" s="1"/>
  <c r="O222" i="91" s="1"/>
  <c r="O223" i="91" s="1"/>
  <c r="O224" i="91" s="1"/>
  <c r="O225" i="91" s="1"/>
  <c r="O226" i="91" s="1"/>
  <c r="O227" i="91" s="1"/>
  <c r="O228" i="91" s="1"/>
  <c r="O229" i="91" s="1"/>
  <c r="O230" i="91" s="1"/>
  <c r="O231" i="91" s="1"/>
  <c r="O232" i="91" s="1"/>
  <c r="O233" i="91" s="1"/>
  <c r="O234" i="91" s="1"/>
  <c r="O235" i="91" s="1"/>
  <c r="O236" i="91" s="1"/>
  <c r="O237" i="91" s="1"/>
  <c r="O238" i="91" s="1"/>
  <c r="O239" i="91" s="1"/>
  <c r="O240" i="91" s="1"/>
  <c r="O241" i="91" s="1"/>
  <c r="O242" i="91" s="1"/>
  <c r="O243" i="91" s="1"/>
  <c r="O244" i="91" s="1"/>
  <c r="O245" i="91" s="1"/>
  <c r="O246" i="91" s="1"/>
  <c r="O247" i="91" s="1"/>
  <c r="O248" i="91" s="1"/>
  <c r="O249" i="91" s="1"/>
  <c r="O250" i="91" s="1"/>
  <c r="O251" i="91" s="1"/>
  <c r="O252" i="91" s="1"/>
  <c r="O253" i="91" s="1"/>
  <c r="O254" i="91" s="1"/>
  <c r="O255" i="91" s="1"/>
  <c r="O256" i="91" s="1"/>
  <c r="O257" i="91" s="1"/>
  <c r="O258" i="91" s="1"/>
  <c r="O259" i="91" s="1"/>
  <c r="O260" i="91" s="1"/>
  <c r="O261" i="91" s="1"/>
  <c r="O262" i="91" s="1"/>
  <c r="O263" i="91" s="1"/>
  <c r="O264" i="91" s="1"/>
  <c r="O265" i="91" s="1"/>
  <c r="O266" i="91" s="1"/>
  <c r="O267" i="91" s="1"/>
  <c r="O268" i="91" s="1"/>
  <c r="O269" i="91" s="1"/>
  <c r="O270" i="91" s="1"/>
  <c r="O271" i="91" s="1"/>
  <c r="O272" i="91" s="1"/>
  <c r="O273" i="91" s="1"/>
  <c r="O274" i="91" s="1"/>
  <c r="O275" i="91" s="1"/>
  <c r="O276" i="91" s="1"/>
  <c r="O277" i="91" s="1"/>
  <c r="O278" i="91" s="1"/>
  <c r="O279" i="91" s="1"/>
  <c r="O280" i="91" s="1"/>
  <c r="O281" i="91" s="1"/>
  <c r="O282" i="91" s="1"/>
  <c r="O283" i="91" s="1"/>
  <c r="O284" i="91" s="1"/>
  <c r="O285" i="91" s="1"/>
  <c r="O286" i="91" s="1"/>
  <c r="O287" i="91" s="1"/>
  <c r="O288" i="91" s="1"/>
  <c r="O289" i="91" s="1"/>
  <c r="O290" i="91" s="1"/>
  <c r="O291" i="91" s="1"/>
  <c r="O292" i="91" s="1"/>
  <c r="O293" i="91" s="1"/>
  <c r="O294" i="91" s="1"/>
  <c r="O295" i="91" s="1"/>
  <c r="O296" i="91" s="1"/>
  <c r="O297" i="91" s="1"/>
  <c r="O298" i="91" s="1"/>
  <c r="O299" i="91" s="1"/>
  <c r="O300" i="91" s="1"/>
  <c r="O301" i="91" s="1"/>
  <c r="O302" i="91" s="1"/>
  <c r="O303" i="91" s="1"/>
  <c r="O304" i="91" s="1"/>
  <c r="O305" i="91" s="1"/>
  <c r="O306" i="91" s="1"/>
  <c r="O307" i="91" s="1"/>
  <c r="O308" i="91" s="1"/>
  <c r="O309" i="91" s="1"/>
  <c r="O310" i="91" s="1"/>
  <c r="O311" i="91" s="1"/>
  <c r="O312" i="91" s="1"/>
  <c r="O313" i="91" s="1"/>
  <c r="O314" i="91" s="1"/>
  <c r="O315" i="91" s="1"/>
  <c r="O316" i="91" s="1"/>
  <c r="O317" i="91" s="1"/>
  <c r="O318" i="91" s="1"/>
  <c r="O319" i="91" s="1"/>
  <c r="O320" i="91" s="1"/>
  <c r="O321" i="91" s="1"/>
  <c r="O322" i="91" s="1"/>
  <c r="O323" i="91" s="1"/>
  <c r="O324" i="91" s="1"/>
  <c r="O325" i="91" s="1"/>
  <c r="O326" i="91" s="1"/>
  <c r="O327" i="91" s="1"/>
  <c r="O328" i="91" s="1"/>
  <c r="O329" i="91" s="1"/>
  <c r="O330" i="91" s="1"/>
  <c r="O331" i="91" s="1"/>
  <c r="O332" i="91" s="1"/>
  <c r="O333" i="91" s="1"/>
  <c r="O334" i="91" s="1"/>
  <c r="O335" i="91" s="1"/>
  <c r="O336" i="91" s="1"/>
  <c r="O337" i="91" s="1"/>
  <c r="O338" i="91" s="1"/>
  <c r="O339" i="91" s="1"/>
  <c r="O340" i="91" s="1"/>
  <c r="O341" i="91" s="1"/>
  <c r="O342" i="91" s="1"/>
  <c r="O343" i="91" s="1"/>
  <c r="O344" i="91" s="1"/>
  <c r="O345" i="91" s="1"/>
  <c r="O346" i="91" s="1"/>
  <c r="O347" i="91" s="1"/>
  <c r="O348" i="91" s="1"/>
  <c r="O349" i="91" s="1"/>
  <c r="O350" i="91" s="1"/>
  <c r="O351" i="91" s="1"/>
  <c r="O352" i="91" s="1"/>
  <c r="O353" i="91" s="1"/>
  <c r="O354" i="91" s="1"/>
  <c r="O355" i="91" s="1"/>
  <c r="O356" i="91" s="1"/>
  <c r="O357" i="91" s="1"/>
  <c r="O358" i="91" s="1"/>
  <c r="O359" i="91" s="1"/>
  <c r="O360" i="91" s="1"/>
  <c r="O361" i="91" s="1"/>
  <c r="O362" i="91" s="1"/>
  <c r="O363" i="91" s="1"/>
  <c r="O364" i="91" s="1"/>
  <c r="O365" i="91" s="1"/>
  <c r="O366" i="91" s="1"/>
  <c r="O367" i="91" s="1"/>
  <c r="O368" i="91" s="1"/>
  <c r="O369" i="91" s="1"/>
  <c r="O370" i="91" s="1"/>
  <c r="O371" i="91" s="1"/>
  <c r="O372" i="91" s="1"/>
  <c r="O373" i="91" s="1"/>
  <c r="O374" i="91" s="1"/>
  <c r="O375" i="91" s="1"/>
  <c r="O376" i="91" s="1"/>
  <c r="O377" i="91" s="1"/>
  <c r="O378" i="91" s="1"/>
  <c r="O379" i="91" s="1"/>
  <c r="O380" i="91" s="1"/>
  <c r="O381" i="91" s="1"/>
  <c r="O382" i="91" s="1"/>
  <c r="O383" i="91" s="1"/>
  <c r="O384" i="91" s="1"/>
  <c r="O385" i="91" s="1"/>
  <c r="O386" i="91" s="1"/>
  <c r="O387" i="91" s="1"/>
  <c r="O388" i="91" s="1"/>
  <c r="O389" i="91" s="1"/>
  <c r="O390" i="91" s="1"/>
  <c r="O391" i="91" s="1"/>
  <c r="O392" i="91" s="1"/>
  <c r="O393" i="91" s="1"/>
  <c r="O394" i="91" s="1"/>
  <c r="O395" i="91" s="1"/>
  <c r="O396" i="91" s="1"/>
  <c r="O397" i="91" s="1"/>
  <c r="O398" i="91" s="1"/>
  <c r="O399" i="91" s="1"/>
  <c r="O400" i="91" s="1"/>
  <c r="O401" i="91" s="1"/>
  <c r="O402" i="91" s="1"/>
  <c r="H9" i="104"/>
  <c r="K2" i="104"/>
  <c r="M2" i="104"/>
  <c r="N2" i="104" s="1"/>
  <c r="K3" i="104"/>
  <c r="M3" i="104"/>
  <c r="N3" i="104" s="1"/>
  <c r="K4" i="104"/>
  <c r="M4" i="104" s="1"/>
  <c r="N4" i="104" s="1"/>
  <c r="C7" i="104"/>
  <c r="C5" i="104"/>
  <c r="C6" i="104"/>
  <c r="C4" i="104"/>
  <c r="C3" i="104"/>
  <c r="C2" i="104"/>
  <c r="I5" i="103"/>
  <c r="K5" i="103" s="1"/>
  <c r="L5" i="103" s="1"/>
  <c r="I12" i="103"/>
  <c r="K12" i="103"/>
  <c r="L12" i="103" s="1"/>
  <c r="I13" i="103"/>
  <c r="K13" i="103" s="1"/>
  <c r="L13" i="103" s="1"/>
  <c r="I11" i="103"/>
  <c r="K11" i="103"/>
  <c r="L11" i="103" s="1"/>
  <c r="I9" i="103"/>
  <c r="K9" i="103" s="1"/>
  <c r="L9" i="103" s="1"/>
  <c r="I10" i="103"/>
  <c r="K10" i="103"/>
  <c r="L10" i="103" s="1"/>
  <c r="I6" i="103"/>
  <c r="K6" i="103" s="1"/>
  <c r="L6" i="103" s="1"/>
  <c r="I8" i="103"/>
  <c r="K8" i="103"/>
  <c r="L8" i="103" s="1"/>
  <c r="I4" i="103"/>
  <c r="K4" i="103" s="1"/>
  <c r="L4" i="103" s="1"/>
  <c r="I18" i="103"/>
  <c r="K18" i="103"/>
  <c r="L18" i="103" s="1"/>
  <c r="H5" i="103"/>
  <c r="J5" i="103"/>
  <c r="H12" i="103"/>
  <c r="J12" i="103"/>
  <c r="H13" i="103"/>
  <c r="J13" i="103"/>
  <c r="H11" i="103"/>
  <c r="J11" i="103"/>
  <c r="H9" i="103"/>
  <c r="J9" i="103"/>
  <c r="H10" i="103"/>
  <c r="J10" i="103"/>
  <c r="H6" i="103"/>
  <c r="J6" i="103"/>
  <c r="H8" i="103"/>
  <c r="J8" i="103"/>
  <c r="H4" i="103"/>
  <c r="J4" i="103"/>
  <c r="H18" i="103"/>
  <c r="J18" i="103"/>
  <c r="N29" i="105"/>
  <c r="N30" i="105" s="1"/>
  <c r="O29" i="105" s="1"/>
  <c r="M29" i="105"/>
  <c r="N28" i="105"/>
  <c r="M28" i="105"/>
  <c r="O2" i="105" s="1"/>
  <c r="M30" i="105"/>
  <c r="O28" i="105" s="1"/>
  <c r="I3" i="103"/>
  <c r="N31" i="105"/>
  <c r="M31" i="105"/>
  <c r="L3" i="105"/>
  <c r="L4" i="105" s="1"/>
  <c r="L5" i="105" s="1"/>
  <c r="L6" i="105" s="1"/>
  <c r="L7" i="105" s="1"/>
  <c r="L8" i="105" s="1"/>
  <c r="L9" i="105" s="1"/>
  <c r="L10" i="105" s="1"/>
  <c r="L11" i="105" s="1"/>
  <c r="L12" i="105" s="1"/>
  <c r="L13" i="105" s="1"/>
  <c r="L14" i="105" s="1"/>
  <c r="L15" i="105" s="1"/>
  <c r="L16" i="105" s="1"/>
  <c r="L17" i="105" s="1"/>
  <c r="L18" i="105" s="1"/>
  <c r="L19" i="105" s="1"/>
  <c r="L20" i="105" s="1"/>
  <c r="L21" i="105" s="1"/>
  <c r="L22" i="105" s="1"/>
  <c r="L23" i="105" s="1"/>
  <c r="K3" i="103"/>
  <c r="L3" i="103" s="1"/>
  <c r="J3" i="105"/>
  <c r="H36" i="105" s="1"/>
  <c r="H34" i="105"/>
  <c r="H37" i="105"/>
  <c r="H38" i="105"/>
  <c r="H41" i="105"/>
  <c r="H42" i="105"/>
  <c r="H43" i="105"/>
  <c r="H45" i="105"/>
  <c r="H46" i="105"/>
  <c r="H47" i="105"/>
  <c r="H48" i="105"/>
  <c r="H49" i="105"/>
  <c r="H50" i="105"/>
  <c r="H51" i="105"/>
  <c r="H52" i="105"/>
  <c r="H53" i="105"/>
  <c r="H54" i="105"/>
  <c r="H55" i="105"/>
  <c r="H56" i="105"/>
  <c r="H57" i="105"/>
  <c r="H58" i="105"/>
  <c r="H59" i="105"/>
  <c r="H60" i="105"/>
  <c r="H61" i="105"/>
  <c r="H62" i="105"/>
  <c r="H63" i="105"/>
  <c r="H64" i="105"/>
  <c r="H65" i="105"/>
  <c r="H66" i="105"/>
  <c r="H67" i="105"/>
  <c r="H68" i="105"/>
  <c r="H69" i="105"/>
  <c r="H70" i="105"/>
  <c r="H71" i="105"/>
  <c r="H72" i="105"/>
  <c r="H73" i="105"/>
  <c r="H74" i="105"/>
  <c r="H75" i="105"/>
  <c r="H76" i="105"/>
  <c r="H77" i="105"/>
  <c r="H78" i="105"/>
  <c r="H79" i="105"/>
  <c r="H80" i="105"/>
  <c r="H81" i="105"/>
  <c r="H82" i="105"/>
  <c r="H83" i="105"/>
  <c r="H84" i="105"/>
  <c r="H85" i="105"/>
  <c r="H86" i="105"/>
  <c r="H87" i="105"/>
  <c r="H88" i="105"/>
  <c r="H89" i="105"/>
  <c r="H90" i="105"/>
  <c r="H91" i="105"/>
  <c r="H92" i="105"/>
  <c r="H93" i="105"/>
  <c r="H94" i="105"/>
  <c r="H95" i="105"/>
  <c r="H96" i="105"/>
  <c r="H97" i="105"/>
  <c r="H98" i="105"/>
  <c r="H99" i="105"/>
  <c r="H100" i="105"/>
  <c r="H101" i="105"/>
  <c r="H102" i="105"/>
  <c r="H103" i="105"/>
  <c r="H104" i="105"/>
  <c r="H105" i="105"/>
  <c r="H106" i="105"/>
  <c r="H107" i="105"/>
  <c r="H108" i="105"/>
  <c r="H109" i="105"/>
  <c r="H110" i="105"/>
  <c r="H111" i="105"/>
  <c r="H112" i="105"/>
  <c r="H113" i="105"/>
  <c r="H114" i="105"/>
  <c r="H115" i="105"/>
  <c r="H116" i="105"/>
  <c r="H117" i="105"/>
  <c r="H118" i="105"/>
  <c r="H119" i="105"/>
  <c r="H120" i="105"/>
  <c r="H121" i="105"/>
  <c r="H122" i="105"/>
  <c r="H123" i="105"/>
  <c r="H124" i="105"/>
  <c r="H125" i="105"/>
  <c r="H126" i="105"/>
  <c r="H127" i="105"/>
  <c r="H128" i="105"/>
  <c r="H129" i="105"/>
  <c r="H130" i="105"/>
  <c r="H131" i="105"/>
  <c r="H132" i="105"/>
  <c r="H133" i="105"/>
  <c r="H134" i="105"/>
  <c r="H135" i="105"/>
  <c r="H136" i="105"/>
  <c r="H137" i="105"/>
  <c r="H138" i="105"/>
  <c r="H139" i="105"/>
  <c r="H140" i="105"/>
  <c r="H141" i="105"/>
  <c r="H142" i="105"/>
  <c r="H143" i="105"/>
  <c r="H144" i="105"/>
  <c r="H145" i="105"/>
  <c r="H146" i="105"/>
  <c r="H147" i="105"/>
  <c r="H148" i="105"/>
  <c r="H149" i="105"/>
  <c r="H150" i="105"/>
  <c r="H151" i="105"/>
  <c r="H152" i="105"/>
  <c r="H153" i="105"/>
  <c r="H154" i="105"/>
  <c r="H155" i="105"/>
  <c r="H156" i="105"/>
  <c r="H157" i="105"/>
  <c r="H158" i="105"/>
  <c r="H159" i="105"/>
  <c r="H160" i="105"/>
  <c r="H161" i="105"/>
  <c r="H162" i="105"/>
  <c r="H163" i="105"/>
  <c r="H164" i="105"/>
  <c r="H165" i="105"/>
  <c r="H166" i="105"/>
  <c r="H167" i="105"/>
  <c r="H168" i="105"/>
  <c r="H169" i="105"/>
  <c r="H170" i="105"/>
  <c r="H171" i="105"/>
  <c r="H172" i="105"/>
  <c r="H173" i="105"/>
  <c r="H174" i="105"/>
  <c r="H175" i="105"/>
  <c r="H176" i="105"/>
  <c r="H177" i="105"/>
  <c r="H178" i="105"/>
  <c r="H179" i="105"/>
  <c r="H180" i="105"/>
  <c r="H181" i="105"/>
  <c r="H182" i="105"/>
  <c r="H183" i="105"/>
  <c r="H184" i="105"/>
  <c r="H185" i="105"/>
  <c r="H186" i="105"/>
  <c r="H187" i="105"/>
  <c r="H188" i="105"/>
  <c r="H189" i="105"/>
  <c r="H190" i="105"/>
  <c r="H191" i="105"/>
  <c r="H192" i="105"/>
  <c r="H193" i="105"/>
  <c r="H194" i="105"/>
  <c r="H195" i="105"/>
  <c r="H196" i="105"/>
  <c r="H197" i="105"/>
  <c r="H198" i="105"/>
  <c r="H199" i="105"/>
  <c r="H200" i="105"/>
  <c r="H201" i="105"/>
  <c r="H202" i="105"/>
  <c r="H203" i="105"/>
  <c r="H204" i="105"/>
  <c r="H205" i="105"/>
  <c r="H206" i="105"/>
  <c r="H207" i="105"/>
  <c r="H208" i="105"/>
  <c r="H209" i="105"/>
  <c r="H210" i="105"/>
  <c r="H211" i="105"/>
  <c r="H212" i="105"/>
  <c r="H213" i="105"/>
  <c r="H214" i="105"/>
  <c r="H215" i="105"/>
  <c r="H216" i="105"/>
  <c r="H217" i="105"/>
  <c r="H218" i="105"/>
  <c r="H219" i="105"/>
  <c r="H220" i="105"/>
  <c r="H221" i="105"/>
  <c r="H222" i="105"/>
  <c r="H223" i="105"/>
  <c r="H224" i="105"/>
  <c r="H225" i="105"/>
  <c r="H226" i="105"/>
  <c r="H227" i="105"/>
  <c r="H228" i="105"/>
  <c r="H229" i="105"/>
  <c r="H230" i="105"/>
  <c r="H231" i="105"/>
  <c r="H232" i="105"/>
  <c r="H233" i="105"/>
  <c r="H234" i="105"/>
  <c r="H235" i="105"/>
  <c r="H236" i="105"/>
  <c r="H237" i="105"/>
  <c r="H238" i="105"/>
  <c r="H239" i="105"/>
  <c r="H240" i="105"/>
  <c r="H241" i="105"/>
  <c r="H242" i="105"/>
  <c r="H243" i="105"/>
  <c r="H244" i="105"/>
  <c r="H245" i="105"/>
  <c r="H246" i="105"/>
  <c r="H247" i="105"/>
  <c r="H248" i="105"/>
  <c r="H24" i="105"/>
  <c r="H25" i="105"/>
  <c r="H26" i="105"/>
  <c r="H27" i="105"/>
  <c r="H28" i="105"/>
  <c r="H29" i="105"/>
  <c r="H30" i="105"/>
  <c r="H31" i="105"/>
  <c r="H32" i="105"/>
  <c r="H33" i="105"/>
  <c r="H19" i="105"/>
  <c r="H20" i="105"/>
  <c r="H21" i="105"/>
  <c r="H22" i="105"/>
  <c r="H23" i="105"/>
  <c r="H14" i="105"/>
  <c r="H15" i="105"/>
  <c r="H16" i="105"/>
  <c r="H17" i="105"/>
  <c r="H18" i="105"/>
  <c r="H9" i="105"/>
  <c r="H10" i="105"/>
  <c r="H11" i="105"/>
  <c r="H12" i="105"/>
  <c r="H13" i="105"/>
  <c r="H5" i="105"/>
  <c r="H6" i="105"/>
  <c r="H7" i="105"/>
  <c r="H8" i="105"/>
  <c r="H4" i="105"/>
  <c r="H3" i="105"/>
  <c r="H2" i="105"/>
  <c r="E248" i="105"/>
  <c r="E247" i="105"/>
  <c r="E246" i="105"/>
  <c r="E245" i="105"/>
  <c r="E244" i="105"/>
  <c r="E243" i="105"/>
  <c r="E242" i="105"/>
  <c r="E241" i="105"/>
  <c r="E240" i="105"/>
  <c r="E239" i="105"/>
  <c r="E238" i="105"/>
  <c r="E237" i="105"/>
  <c r="E236" i="105"/>
  <c r="E235" i="105"/>
  <c r="E234" i="105"/>
  <c r="E233" i="105"/>
  <c r="E232" i="105"/>
  <c r="E231" i="105"/>
  <c r="E230" i="105"/>
  <c r="E229" i="105"/>
  <c r="E228" i="105"/>
  <c r="E227" i="105"/>
  <c r="E226" i="105"/>
  <c r="E225" i="105"/>
  <c r="E224" i="105"/>
  <c r="E223" i="105"/>
  <c r="E222" i="105"/>
  <c r="E221" i="105"/>
  <c r="E220" i="105"/>
  <c r="E219" i="105"/>
  <c r="E218" i="105"/>
  <c r="E217" i="105"/>
  <c r="E216" i="105"/>
  <c r="G216" i="105" s="1"/>
  <c r="E215" i="105"/>
  <c r="E214" i="105"/>
  <c r="E213" i="105"/>
  <c r="E212" i="105"/>
  <c r="G212" i="105" s="1"/>
  <c r="E211" i="105"/>
  <c r="E210" i="105"/>
  <c r="E209" i="105"/>
  <c r="E208" i="105"/>
  <c r="G208" i="105" s="1"/>
  <c r="E207" i="105"/>
  <c r="E206" i="105"/>
  <c r="E205" i="105"/>
  <c r="E204" i="105"/>
  <c r="G204" i="105" s="1"/>
  <c r="E203" i="105"/>
  <c r="E202" i="105"/>
  <c r="E201" i="105"/>
  <c r="E200" i="105"/>
  <c r="G200" i="105" s="1"/>
  <c r="E199" i="105"/>
  <c r="E198" i="105"/>
  <c r="E197" i="105"/>
  <c r="E196" i="105"/>
  <c r="G196" i="105" s="1"/>
  <c r="E195" i="105"/>
  <c r="E194" i="105"/>
  <c r="E193" i="105"/>
  <c r="E192" i="105"/>
  <c r="G192" i="105" s="1"/>
  <c r="E191" i="105"/>
  <c r="E190" i="105"/>
  <c r="E189" i="105"/>
  <c r="E188" i="105"/>
  <c r="G188" i="105" s="1"/>
  <c r="E187" i="105"/>
  <c r="E186" i="105"/>
  <c r="E185" i="105"/>
  <c r="E184" i="105"/>
  <c r="G184" i="105" s="1"/>
  <c r="E183" i="105"/>
  <c r="E182" i="105"/>
  <c r="E181" i="105"/>
  <c r="E180" i="105"/>
  <c r="G180" i="105" s="1"/>
  <c r="E179" i="105"/>
  <c r="E178" i="105"/>
  <c r="E177" i="105"/>
  <c r="E176" i="105"/>
  <c r="G176" i="105" s="1"/>
  <c r="E175" i="105"/>
  <c r="E174" i="105"/>
  <c r="E173" i="105"/>
  <c r="E172" i="105"/>
  <c r="G172" i="105" s="1"/>
  <c r="E171" i="105"/>
  <c r="E170" i="105"/>
  <c r="E169" i="105"/>
  <c r="E168" i="105"/>
  <c r="G168" i="105" s="1"/>
  <c r="E167" i="105"/>
  <c r="E166" i="105"/>
  <c r="E165" i="105"/>
  <c r="E164" i="105"/>
  <c r="G164" i="105" s="1"/>
  <c r="E163" i="105"/>
  <c r="E162" i="105"/>
  <c r="E161" i="105"/>
  <c r="E160" i="105"/>
  <c r="G160" i="105" s="1"/>
  <c r="E159" i="105"/>
  <c r="E158" i="105"/>
  <c r="E157" i="105"/>
  <c r="E156" i="105"/>
  <c r="G156" i="105" s="1"/>
  <c r="E155" i="105"/>
  <c r="E154" i="105"/>
  <c r="E153" i="105"/>
  <c r="E152" i="105"/>
  <c r="G152" i="105" s="1"/>
  <c r="E151" i="105"/>
  <c r="E150" i="105"/>
  <c r="E149" i="105"/>
  <c r="E148" i="105"/>
  <c r="G148" i="105" s="1"/>
  <c r="E147" i="105"/>
  <c r="E146" i="105"/>
  <c r="E145" i="105"/>
  <c r="E144" i="105"/>
  <c r="G144" i="105" s="1"/>
  <c r="E143" i="105"/>
  <c r="E142" i="105"/>
  <c r="E141" i="105"/>
  <c r="E140" i="105"/>
  <c r="G140" i="105" s="1"/>
  <c r="E139" i="105"/>
  <c r="E138" i="105"/>
  <c r="E137" i="105"/>
  <c r="E136" i="105"/>
  <c r="G136" i="105" s="1"/>
  <c r="E135" i="105"/>
  <c r="E134" i="105"/>
  <c r="E133" i="105"/>
  <c r="E132" i="105"/>
  <c r="G132" i="105" s="1"/>
  <c r="E131" i="105"/>
  <c r="E130" i="105"/>
  <c r="E129" i="105"/>
  <c r="E128" i="105"/>
  <c r="G128" i="105" s="1"/>
  <c r="E127" i="105"/>
  <c r="E126" i="105"/>
  <c r="E125" i="105"/>
  <c r="E124" i="105"/>
  <c r="G124" i="105" s="1"/>
  <c r="E123" i="105"/>
  <c r="E122" i="105"/>
  <c r="E121" i="105"/>
  <c r="E120" i="105"/>
  <c r="G120" i="105" s="1"/>
  <c r="E119" i="105"/>
  <c r="E118" i="105"/>
  <c r="E117" i="105"/>
  <c r="E116" i="105"/>
  <c r="G116" i="105" s="1"/>
  <c r="E115" i="105"/>
  <c r="E114" i="105"/>
  <c r="E113" i="105"/>
  <c r="E112" i="105"/>
  <c r="G112" i="105" s="1"/>
  <c r="E111" i="105"/>
  <c r="E110" i="105"/>
  <c r="E109" i="105"/>
  <c r="E108" i="105"/>
  <c r="G108" i="105" s="1"/>
  <c r="E107" i="105"/>
  <c r="E106" i="105"/>
  <c r="E105" i="105"/>
  <c r="E104" i="105"/>
  <c r="G104" i="105" s="1"/>
  <c r="E103" i="105"/>
  <c r="E102" i="105"/>
  <c r="E101" i="105"/>
  <c r="E100" i="105"/>
  <c r="G100" i="105" s="1"/>
  <c r="E99" i="105"/>
  <c r="E98" i="105"/>
  <c r="E97" i="105"/>
  <c r="E96" i="105"/>
  <c r="G96" i="105" s="1"/>
  <c r="E95" i="105"/>
  <c r="E94" i="105"/>
  <c r="E93" i="105"/>
  <c r="E92" i="105"/>
  <c r="G92" i="105" s="1"/>
  <c r="E91" i="105"/>
  <c r="E90" i="105"/>
  <c r="E89" i="105"/>
  <c r="E88" i="105"/>
  <c r="G88" i="105" s="1"/>
  <c r="E87" i="105"/>
  <c r="E86" i="105"/>
  <c r="E85" i="105"/>
  <c r="E84" i="105"/>
  <c r="G84" i="105" s="1"/>
  <c r="E83" i="105"/>
  <c r="E82" i="105"/>
  <c r="E81" i="105"/>
  <c r="E80" i="105"/>
  <c r="G80" i="105" s="1"/>
  <c r="E79" i="105"/>
  <c r="E78" i="105"/>
  <c r="E77" i="105"/>
  <c r="E76" i="105"/>
  <c r="G76" i="105" s="1"/>
  <c r="E75" i="105"/>
  <c r="E74" i="105"/>
  <c r="E73" i="105"/>
  <c r="E72" i="105"/>
  <c r="G72" i="105" s="1"/>
  <c r="E71" i="105"/>
  <c r="E70" i="105"/>
  <c r="E69" i="105"/>
  <c r="E68" i="105"/>
  <c r="G68" i="105" s="1"/>
  <c r="E67" i="105"/>
  <c r="E66" i="105"/>
  <c r="E65" i="105"/>
  <c r="E64" i="105"/>
  <c r="G64" i="105" s="1"/>
  <c r="E63" i="105"/>
  <c r="E62" i="105"/>
  <c r="E61" i="105"/>
  <c r="E60" i="105"/>
  <c r="G60" i="105" s="1"/>
  <c r="E59" i="105"/>
  <c r="E58" i="105"/>
  <c r="E57" i="105"/>
  <c r="E56" i="105"/>
  <c r="G56" i="105" s="1"/>
  <c r="E55" i="105"/>
  <c r="E54" i="105"/>
  <c r="E53" i="105"/>
  <c r="E52" i="105"/>
  <c r="G52" i="105" s="1"/>
  <c r="E51" i="105"/>
  <c r="E50" i="105"/>
  <c r="E49" i="105"/>
  <c r="E48" i="105"/>
  <c r="G48" i="105" s="1"/>
  <c r="E47" i="105"/>
  <c r="E46" i="105"/>
  <c r="E45" i="105"/>
  <c r="E44" i="105"/>
  <c r="G44" i="105" s="1"/>
  <c r="E43" i="105"/>
  <c r="E42" i="105"/>
  <c r="E41" i="105"/>
  <c r="E40" i="105"/>
  <c r="G40" i="105" s="1"/>
  <c r="E39" i="105"/>
  <c r="E38" i="105"/>
  <c r="E37" i="105"/>
  <c r="E36" i="105"/>
  <c r="G36" i="105" s="1"/>
  <c r="E35" i="105"/>
  <c r="E34" i="105"/>
  <c r="E33" i="105"/>
  <c r="E32" i="105"/>
  <c r="G32" i="105" s="1"/>
  <c r="E31" i="105"/>
  <c r="E30" i="105"/>
  <c r="E29" i="105"/>
  <c r="E28" i="105"/>
  <c r="G28" i="105" s="1"/>
  <c r="E27" i="105"/>
  <c r="E26" i="105"/>
  <c r="E25" i="105"/>
  <c r="E24" i="105"/>
  <c r="G24" i="105" s="1"/>
  <c r="E23" i="105"/>
  <c r="E22" i="105"/>
  <c r="E21" i="105"/>
  <c r="E20" i="105"/>
  <c r="G20" i="105" s="1"/>
  <c r="E19" i="105"/>
  <c r="E18" i="105"/>
  <c r="E17" i="105"/>
  <c r="E16" i="105"/>
  <c r="G16" i="105" s="1"/>
  <c r="E15" i="105"/>
  <c r="E14" i="105"/>
  <c r="G14" i="105" s="1"/>
  <c r="E13" i="105"/>
  <c r="E12" i="105"/>
  <c r="G12" i="105" s="1"/>
  <c r="E11" i="105"/>
  <c r="E10" i="105"/>
  <c r="G10" i="105" s="1"/>
  <c r="E9" i="105"/>
  <c r="E8" i="105"/>
  <c r="G8" i="105" s="1"/>
  <c r="E7" i="105"/>
  <c r="E6" i="105"/>
  <c r="G6" i="105" s="1"/>
  <c r="E4" i="105"/>
  <c r="G4" i="105" s="1"/>
  <c r="E5" i="105"/>
  <c r="G5" i="105" s="1"/>
  <c r="G7" i="105"/>
  <c r="G9" i="105"/>
  <c r="G11" i="105"/>
  <c r="G13" i="105"/>
  <c r="G15" i="105"/>
  <c r="G17" i="105"/>
  <c r="G18" i="105"/>
  <c r="G19" i="105"/>
  <c r="G21" i="105"/>
  <c r="G22" i="105"/>
  <c r="G23" i="105"/>
  <c r="G25" i="105"/>
  <c r="G26" i="105"/>
  <c r="G27" i="105"/>
  <c r="G29" i="105"/>
  <c r="G30" i="105"/>
  <c r="G31" i="105"/>
  <c r="G33" i="105"/>
  <c r="G34" i="105"/>
  <c r="G35" i="105"/>
  <c r="G37" i="105"/>
  <c r="G38" i="105"/>
  <c r="G39" i="105"/>
  <c r="G41" i="105"/>
  <c r="G42" i="105"/>
  <c r="G43" i="105"/>
  <c r="G45" i="105"/>
  <c r="G46" i="105"/>
  <c r="G47" i="105"/>
  <c r="G49" i="105"/>
  <c r="G50" i="105"/>
  <c r="G51" i="105"/>
  <c r="G53" i="105"/>
  <c r="G54" i="105"/>
  <c r="G55" i="105"/>
  <c r="G57" i="105"/>
  <c r="G58" i="105"/>
  <c r="G59" i="105"/>
  <c r="G61" i="105"/>
  <c r="G62" i="105"/>
  <c r="G63" i="105"/>
  <c r="G65" i="105"/>
  <c r="G66" i="105"/>
  <c r="G67" i="105"/>
  <c r="G69" i="105"/>
  <c r="G70" i="105"/>
  <c r="G71" i="105"/>
  <c r="G73" i="105"/>
  <c r="G74" i="105"/>
  <c r="G75" i="105"/>
  <c r="G77" i="105"/>
  <c r="G78" i="105"/>
  <c r="G79" i="105"/>
  <c r="G81" i="105"/>
  <c r="G82" i="105"/>
  <c r="G83" i="105"/>
  <c r="G85" i="105"/>
  <c r="G86" i="105"/>
  <c r="G87" i="105"/>
  <c r="G89" i="105"/>
  <c r="G90" i="105"/>
  <c r="G91" i="105"/>
  <c r="G93" i="105"/>
  <c r="G94" i="105"/>
  <c r="G95" i="105"/>
  <c r="G97" i="105"/>
  <c r="G98" i="105"/>
  <c r="G99" i="105"/>
  <c r="G101" i="105"/>
  <c r="G102" i="105"/>
  <c r="G103" i="105"/>
  <c r="G105" i="105"/>
  <c r="G106" i="105"/>
  <c r="G107" i="105"/>
  <c r="G109" i="105"/>
  <c r="G110" i="105"/>
  <c r="G111" i="105"/>
  <c r="G113" i="105"/>
  <c r="G114" i="105"/>
  <c r="G115" i="105"/>
  <c r="G117" i="105"/>
  <c r="G118" i="105"/>
  <c r="G119" i="105"/>
  <c r="G121" i="105"/>
  <c r="G122" i="105"/>
  <c r="G123" i="105"/>
  <c r="G125" i="105"/>
  <c r="G126" i="105"/>
  <c r="G127" i="105"/>
  <c r="G129" i="105"/>
  <c r="G130" i="105"/>
  <c r="G131" i="105"/>
  <c r="G133" i="105"/>
  <c r="G134" i="105"/>
  <c r="G135" i="105"/>
  <c r="G137" i="105"/>
  <c r="G138" i="105"/>
  <c r="G139" i="105"/>
  <c r="G141" i="105"/>
  <c r="G142" i="105"/>
  <c r="G143" i="105"/>
  <c r="G145" i="105"/>
  <c r="G146" i="105"/>
  <c r="G147" i="105"/>
  <c r="G149" i="105"/>
  <c r="G150" i="105"/>
  <c r="G151" i="105"/>
  <c r="G153" i="105"/>
  <c r="G154" i="105"/>
  <c r="G155" i="105"/>
  <c r="G157" i="105"/>
  <c r="G158" i="105"/>
  <c r="G159" i="105"/>
  <c r="G161" i="105"/>
  <c r="G162" i="105"/>
  <c r="G163" i="105"/>
  <c r="G165" i="105"/>
  <c r="G166" i="105"/>
  <c r="G167" i="105"/>
  <c r="G169" i="105"/>
  <c r="G170" i="105"/>
  <c r="G171" i="105"/>
  <c r="G173" i="105"/>
  <c r="G174" i="105"/>
  <c r="G175" i="105"/>
  <c r="G177" i="105"/>
  <c r="G178" i="105"/>
  <c r="G179" i="105"/>
  <c r="G181" i="105"/>
  <c r="G182" i="105"/>
  <c r="G183" i="105"/>
  <c r="G185" i="105"/>
  <c r="G186" i="105"/>
  <c r="G187" i="105"/>
  <c r="G189" i="105"/>
  <c r="G190" i="105"/>
  <c r="G191" i="105"/>
  <c r="G193" i="105"/>
  <c r="G194" i="105"/>
  <c r="G195" i="105"/>
  <c r="G197" i="105"/>
  <c r="G198" i="105"/>
  <c r="G199" i="105"/>
  <c r="G201" i="105"/>
  <c r="G202" i="105"/>
  <c r="G203" i="105"/>
  <c r="G205" i="105"/>
  <c r="G206" i="105"/>
  <c r="G207" i="105"/>
  <c r="G209" i="105"/>
  <c r="G210" i="105"/>
  <c r="G211" i="105"/>
  <c r="G213" i="105"/>
  <c r="G214" i="105"/>
  <c r="G215" i="105"/>
  <c r="G217" i="105"/>
  <c r="G218" i="105"/>
  <c r="G219" i="105"/>
  <c r="G220" i="105"/>
  <c r="G221" i="105"/>
  <c r="G222" i="105"/>
  <c r="G223" i="105"/>
  <c r="G224" i="105"/>
  <c r="G225" i="105"/>
  <c r="G226" i="105"/>
  <c r="G227" i="105"/>
  <c r="G228" i="105"/>
  <c r="G229" i="105"/>
  <c r="G230" i="105"/>
  <c r="G231" i="105"/>
  <c r="G232" i="105"/>
  <c r="G233" i="105"/>
  <c r="G234" i="105"/>
  <c r="G235" i="105"/>
  <c r="G236" i="105"/>
  <c r="G237" i="105"/>
  <c r="G238" i="105"/>
  <c r="G239" i="105"/>
  <c r="G240" i="105"/>
  <c r="G241" i="105"/>
  <c r="G242" i="105"/>
  <c r="G243" i="105"/>
  <c r="G244" i="105"/>
  <c r="G245" i="105"/>
  <c r="G246" i="105"/>
  <c r="G247" i="105"/>
  <c r="G248" i="105"/>
  <c r="G3" i="105"/>
  <c r="G2" i="105"/>
  <c r="E249" i="105"/>
  <c r="G249" i="105"/>
  <c r="K6" i="104"/>
  <c r="M6" i="104" s="1"/>
  <c r="N6" i="104" s="1"/>
  <c r="K7" i="104"/>
  <c r="M7" i="104"/>
  <c r="N7" i="104" s="1"/>
  <c r="J7" i="104"/>
  <c r="L7" i="104" s="1"/>
  <c r="G7" i="104"/>
  <c r="K5" i="104"/>
  <c r="M5" i="104"/>
  <c r="N5" i="104" s="1"/>
  <c r="J5" i="104"/>
  <c r="L5" i="104" s="1"/>
  <c r="G5" i="104"/>
  <c r="J6" i="104"/>
  <c r="L6" i="104"/>
  <c r="G6" i="104"/>
  <c r="J4" i="104"/>
  <c r="L4" i="104" s="1"/>
  <c r="G4" i="104"/>
  <c r="J3" i="104"/>
  <c r="L3" i="104" s="1"/>
  <c r="G3" i="104"/>
  <c r="J2" i="104"/>
  <c r="L2" i="104" s="1"/>
  <c r="G2" i="104"/>
  <c r="K2" i="103"/>
  <c r="L2" i="103" s="1"/>
  <c r="I21" i="103"/>
  <c r="K21" i="103" s="1"/>
  <c r="L21" i="103" s="1"/>
  <c r="I20" i="103"/>
  <c r="K20" i="103"/>
  <c r="L20" i="103" s="1"/>
  <c r="J20" i="103"/>
  <c r="I19" i="103"/>
  <c r="K19" i="103" s="1"/>
  <c r="L19" i="103" s="1"/>
  <c r="I17" i="103"/>
  <c r="K17" i="103"/>
  <c r="L17" i="103" s="1"/>
  <c r="I16" i="103"/>
  <c r="K16" i="103" s="1"/>
  <c r="L16" i="103" s="1"/>
  <c r="I15" i="103"/>
  <c r="K15" i="103"/>
  <c r="L15" i="103" s="1"/>
  <c r="I14" i="103"/>
  <c r="K14" i="103" s="1"/>
  <c r="L14" i="103" s="1"/>
  <c r="J14" i="103"/>
  <c r="I7" i="103"/>
  <c r="K7" i="103"/>
  <c r="L7" i="103" s="1"/>
  <c r="J3" i="103"/>
  <c r="I2" i="103"/>
  <c r="H21" i="103"/>
  <c r="J21" i="103" s="1"/>
  <c r="H20" i="103"/>
  <c r="H19" i="103"/>
  <c r="J19" i="103" s="1"/>
  <c r="H17" i="103"/>
  <c r="J17" i="103" s="1"/>
  <c r="H16" i="103"/>
  <c r="J16" i="103" s="1"/>
  <c r="H14" i="103"/>
  <c r="H2" i="103"/>
  <c r="J2" i="103" s="1"/>
  <c r="E2" i="103"/>
  <c r="H7" i="103"/>
  <c r="J7" i="103" s="1"/>
  <c r="H15" i="103"/>
  <c r="J15" i="103" s="1"/>
  <c r="H3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E7" i="103"/>
  <c r="E6" i="103"/>
  <c r="E5" i="103"/>
  <c r="E4" i="103"/>
  <c r="E3" i="103"/>
  <c r="I577" i="91"/>
  <c r="I574" i="91"/>
  <c r="I573" i="91"/>
  <c r="I570" i="91"/>
  <c r="I569" i="91"/>
  <c r="I566" i="91"/>
  <c r="I565" i="91"/>
  <c r="I562" i="91"/>
  <c r="I561" i="91"/>
  <c r="I558" i="91"/>
  <c r="I557" i="91"/>
  <c r="I554" i="91"/>
  <c r="I553" i="91"/>
  <c r="I550" i="91"/>
  <c r="I549" i="91"/>
  <c r="I546" i="91"/>
  <c r="I545" i="91"/>
  <c r="I542" i="91"/>
  <c r="I541" i="91"/>
  <c r="I538" i="91"/>
  <c r="I537" i="91"/>
  <c r="I534" i="91"/>
  <c r="I533" i="91"/>
  <c r="I530" i="91"/>
  <c r="I529" i="91"/>
  <c r="I526" i="91"/>
  <c r="I525" i="91"/>
  <c r="I522" i="91"/>
  <c r="I521" i="91"/>
  <c r="I518" i="91"/>
  <c r="I517" i="91"/>
  <c r="I514" i="91"/>
  <c r="I513" i="91"/>
  <c r="I510" i="91"/>
  <c r="I509" i="91"/>
  <c r="I506" i="91"/>
  <c r="I505" i="91"/>
  <c r="I502" i="91"/>
  <c r="I501" i="91"/>
  <c r="I498" i="91"/>
  <c r="I497" i="91"/>
  <c r="I494" i="91"/>
  <c r="I493" i="91"/>
  <c r="I490" i="91"/>
  <c r="I486" i="91"/>
  <c r="I482" i="91"/>
  <c r="I478" i="91"/>
  <c r="I474" i="91"/>
  <c r="I489" i="91"/>
  <c r="I485" i="91"/>
  <c r="I481" i="91"/>
  <c r="I477" i="91"/>
  <c r="G547" i="91"/>
  <c r="G543" i="91"/>
  <c r="G539" i="91"/>
  <c r="G535" i="91"/>
  <c r="G531" i="91"/>
  <c r="G527" i="91"/>
  <c r="G523" i="91"/>
  <c r="G515" i="91"/>
  <c r="G511" i="91"/>
  <c r="G507" i="91"/>
  <c r="G503" i="91"/>
  <c r="G499" i="91"/>
  <c r="G495" i="91"/>
  <c r="G491" i="91"/>
  <c r="G487" i="91"/>
  <c r="G483" i="91"/>
  <c r="G479" i="91"/>
  <c r="G575" i="91"/>
  <c r="G571" i="91"/>
  <c r="G567" i="91"/>
  <c r="G563" i="91"/>
  <c r="G559" i="91"/>
  <c r="G555" i="91"/>
  <c r="G551" i="91"/>
  <c r="G519" i="91"/>
  <c r="G475" i="91"/>
  <c r="G548" i="91"/>
  <c r="G544" i="91"/>
  <c r="G540" i="91"/>
  <c r="G536" i="91"/>
  <c r="G532" i="91"/>
  <c r="G528" i="91"/>
  <c r="G524" i="91"/>
  <c r="G516" i="91"/>
  <c r="G512" i="91"/>
  <c r="G508" i="91"/>
  <c r="G504" i="91"/>
  <c r="G500" i="91"/>
  <c r="G496" i="91"/>
  <c r="G492" i="91"/>
  <c r="G488" i="91"/>
  <c r="G484" i="91"/>
  <c r="G480" i="91"/>
  <c r="G576" i="91"/>
  <c r="G572" i="91"/>
  <c r="G568" i="91"/>
  <c r="G564" i="91"/>
  <c r="G560" i="91"/>
  <c r="G556" i="91"/>
  <c r="G552" i="91"/>
  <c r="G520" i="91"/>
  <c r="G476" i="91"/>
  <c r="G546" i="91"/>
  <c r="G542" i="91"/>
  <c r="G538" i="91"/>
  <c r="G534" i="91"/>
  <c r="G530" i="91"/>
  <c r="G526" i="91"/>
  <c r="G522" i="91"/>
  <c r="G514" i="91"/>
  <c r="G510" i="91"/>
  <c r="G506" i="91"/>
  <c r="G502" i="91"/>
  <c r="G498" i="91"/>
  <c r="G494" i="91"/>
  <c r="G490" i="91"/>
  <c r="G486" i="91"/>
  <c r="G482" i="91"/>
  <c r="G478" i="91"/>
  <c r="G574" i="91"/>
  <c r="G570" i="91"/>
  <c r="G566" i="91"/>
  <c r="G562" i="91"/>
  <c r="G558" i="91"/>
  <c r="G554" i="91"/>
  <c r="G550" i="91"/>
  <c r="G518" i="91"/>
  <c r="G474" i="91"/>
  <c r="G549" i="91"/>
  <c r="G545" i="91"/>
  <c r="G541" i="91"/>
  <c r="G537" i="91"/>
  <c r="G533" i="91"/>
  <c r="G529" i="91"/>
  <c r="G525" i="91"/>
  <c r="G517" i="91"/>
  <c r="G513" i="91"/>
  <c r="G509" i="91"/>
  <c r="G505" i="91"/>
  <c r="G501" i="91"/>
  <c r="G497" i="91"/>
  <c r="G493" i="91"/>
  <c r="G489" i="91"/>
  <c r="G485" i="91"/>
  <c r="G481" i="91"/>
  <c r="G577" i="91"/>
  <c r="G573" i="91"/>
  <c r="G569" i="91"/>
  <c r="G565" i="91"/>
  <c r="G561" i="91"/>
  <c r="G557" i="91"/>
  <c r="G553" i="91"/>
  <c r="G521" i="91"/>
  <c r="G477" i="91"/>
  <c r="G400" i="91"/>
  <c r="G407" i="91"/>
  <c r="G406" i="91"/>
  <c r="G404" i="91"/>
  <c r="G410" i="91"/>
  <c r="G396" i="91"/>
  <c r="G398" i="91"/>
  <c r="G405" i="91"/>
  <c r="G412" i="91"/>
  <c r="G417" i="91"/>
  <c r="G403" i="91"/>
  <c r="G409" i="91"/>
  <c r="G419" i="91"/>
  <c r="G414" i="91"/>
  <c r="G399" i="91"/>
  <c r="G416" i="91"/>
  <c r="G413" i="91"/>
  <c r="G415" i="91"/>
  <c r="G420" i="91"/>
  <c r="G418" i="91"/>
  <c r="G401" i="91"/>
  <c r="G411" i="91"/>
  <c r="G402" i="91"/>
  <c r="G408" i="91"/>
  <c r="G397" i="91"/>
  <c r="G421" i="91"/>
  <c r="G422" i="91"/>
  <c r="G442" i="91"/>
  <c r="G438" i="91"/>
  <c r="G443" i="91"/>
  <c r="G430" i="91"/>
  <c r="G446" i="91"/>
  <c r="G440" i="91"/>
  <c r="G425" i="91"/>
  <c r="G428" i="91"/>
  <c r="G435" i="91"/>
  <c r="G437" i="91"/>
  <c r="G441" i="91"/>
  <c r="G444" i="91"/>
  <c r="G433" i="91"/>
  <c r="G431" i="91"/>
  <c r="G436" i="91"/>
  <c r="G429" i="91"/>
  <c r="G432" i="91"/>
  <c r="G445" i="91"/>
  <c r="G439" i="91"/>
  <c r="G434" i="91"/>
  <c r="G424" i="91"/>
  <c r="G426" i="91"/>
  <c r="G423" i="91"/>
  <c r="G427" i="91"/>
  <c r="G447" i="91"/>
  <c r="G394" i="91"/>
  <c r="G384" i="91"/>
  <c r="G386" i="91"/>
  <c r="G385" i="91"/>
  <c r="G376" i="91"/>
  <c r="G370" i="91"/>
  <c r="G395" i="91"/>
  <c r="G380" i="91"/>
  <c r="G390" i="91"/>
  <c r="G372" i="91"/>
  <c r="G383" i="91"/>
  <c r="G381" i="91"/>
  <c r="G393" i="91"/>
  <c r="G388" i="91"/>
  <c r="G382" i="91"/>
  <c r="G379" i="91"/>
  <c r="G391" i="91"/>
  <c r="G375" i="91"/>
  <c r="G392" i="91"/>
  <c r="G387" i="91"/>
  <c r="G389" i="91"/>
  <c r="G377" i="91"/>
  <c r="G373" i="91"/>
  <c r="G378" i="91"/>
  <c r="G374" i="91"/>
  <c r="G371" i="91"/>
  <c r="G452" i="91"/>
  <c r="G472" i="91"/>
  <c r="G468" i="91"/>
  <c r="G467" i="91"/>
  <c r="G450" i="91"/>
  <c r="G449" i="91"/>
  <c r="G473" i="91"/>
  <c r="G464" i="91"/>
  <c r="G451" i="91"/>
  <c r="G454" i="91"/>
  <c r="G461" i="91"/>
  <c r="G462" i="91"/>
  <c r="G463" i="91"/>
  <c r="G465" i="91"/>
  <c r="G466" i="91"/>
  <c r="G457" i="91"/>
  <c r="G469" i="91"/>
  <c r="G458" i="91"/>
  <c r="G471" i="91"/>
  <c r="G448" i="91"/>
  <c r="G453" i="91"/>
  <c r="G460" i="91"/>
  <c r="G456" i="91"/>
  <c r="G459" i="91"/>
  <c r="G455" i="91"/>
  <c r="G470" i="91"/>
  <c r="I369" i="91"/>
  <c r="I365" i="91"/>
  <c r="I361" i="91"/>
  <c r="I357" i="91"/>
  <c r="I353" i="91"/>
  <c r="I349" i="91"/>
  <c r="G369" i="91"/>
  <c r="G365" i="91"/>
  <c r="G361" i="91"/>
  <c r="G357" i="91"/>
  <c r="G353" i="91"/>
  <c r="G349" i="91"/>
  <c r="G368" i="91"/>
  <c r="G364" i="91"/>
  <c r="G360" i="91"/>
  <c r="G356" i="91"/>
  <c r="G352" i="91"/>
  <c r="G348" i="91"/>
  <c r="G367" i="91"/>
  <c r="G363" i="91"/>
  <c r="G359" i="91"/>
  <c r="G355" i="91"/>
  <c r="G351" i="91"/>
  <c r="G347" i="91"/>
  <c r="G366" i="91"/>
  <c r="G362" i="91"/>
  <c r="G358" i="91"/>
  <c r="G354" i="91"/>
  <c r="G350" i="91"/>
  <c r="G346" i="91"/>
  <c r="I345" i="91"/>
  <c r="I341" i="91"/>
  <c r="I337" i="91"/>
  <c r="I333" i="91"/>
  <c r="I329" i="91"/>
  <c r="I325" i="91"/>
  <c r="G345" i="91"/>
  <c r="G341" i="91"/>
  <c r="G337" i="91"/>
  <c r="G333" i="91"/>
  <c r="G329" i="91"/>
  <c r="G325" i="91"/>
  <c r="G344" i="91"/>
  <c r="G340" i="91"/>
  <c r="G336" i="91"/>
  <c r="G332" i="91"/>
  <c r="G328" i="91"/>
  <c r="G324" i="91"/>
  <c r="G343" i="91"/>
  <c r="G339" i="91"/>
  <c r="G335" i="91"/>
  <c r="G331" i="91"/>
  <c r="G327" i="91"/>
  <c r="G323" i="91"/>
  <c r="G342" i="91"/>
  <c r="G338" i="91"/>
  <c r="G334" i="91"/>
  <c r="G330" i="91"/>
  <c r="G326" i="91"/>
  <c r="G322" i="91"/>
  <c r="G321" i="91"/>
  <c r="G320" i="91"/>
  <c r="G319" i="91"/>
  <c r="G318" i="91"/>
  <c r="G317" i="91"/>
  <c r="G316" i="91"/>
  <c r="G315" i="91"/>
  <c r="G314" i="91"/>
  <c r="G313" i="91"/>
  <c r="G312" i="91"/>
  <c r="G311" i="91"/>
  <c r="G310" i="91"/>
  <c r="I321" i="91"/>
  <c r="I317" i="91"/>
  <c r="I313" i="91"/>
  <c r="I309" i="91"/>
  <c r="I305" i="91"/>
  <c r="I301" i="91"/>
  <c r="I297" i="91"/>
  <c r="I293" i="91"/>
  <c r="I289" i="91"/>
  <c r="I285" i="91"/>
  <c r="I281" i="91"/>
  <c r="I277" i="91"/>
  <c r="G309" i="91"/>
  <c r="G305" i="91"/>
  <c r="G301" i="91"/>
  <c r="G297" i="91"/>
  <c r="G293" i="91"/>
  <c r="G289" i="91"/>
  <c r="G285" i="91"/>
  <c r="G281" i="91"/>
  <c r="G277" i="91"/>
  <c r="G308" i="91"/>
  <c r="G304" i="91"/>
  <c r="G300" i="91"/>
  <c r="G296" i="91"/>
  <c r="G292" i="91"/>
  <c r="G288" i="91"/>
  <c r="G284" i="91"/>
  <c r="G280" i="91"/>
  <c r="G276" i="91"/>
  <c r="G307" i="91"/>
  <c r="G303" i="91"/>
  <c r="G299" i="91"/>
  <c r="G295" i="91"/>
  <c r="G291" i="91"/>
  <c r="G287" i="91"/>
  <c r="G283" i="91"/>
  <c r="G279" i="91"/>
  <c r="G275" i="91"/>
  <c r="G306" i="91"/>
  <c r="G302" i="91"/>
  <c r="G298" i="91"/>
  <c r="G294" i="91"/>
  <c r="G290" i="91"/>
  <c r="G286" i="91"/>
  <c r="G282" i="91"/>
  <c r="G278" i="91"/>
  <c r="G274" i="91"/>
  <c r="I273" i="91"/>
  <c r="I269" i="91"/>
  <c r="I265" i="91"/>
  <c r="I261" i="91"/>
  <c r="I257" i="91"/>
  <c r="I253" i="91"/>
  <c r="I249" i="91"/>
  <c r="I245" i="91"/>
  <c r="I241" i="91"/>
  <c r="G273" i="91"/>
  <c r="G269" i="91"/>
  <c r="G265" i="91"/>
  <c r="G261" i="91"/>
  <c r="G257" i="91"/>
  <c r="G253" i="91"/>
  <c r="G249" i="91"/>
  <c r="G245" i="91"/>
  <c r="G241" i="91"/>
  <c r="G272" i="91"/>
  <c r="G268" i="91"/>
  <c r="G264" i="91"/>
  <c r="G260" i="91"/>
  <c r="G256" i="91"/>
  <c r="G252" i="91"/>
  <c r="G248" i="91"/>
  <c r="G244" i="91"/>
  <c r="G240" i="91"/>
  <c r="G271" i="91"/>
  <c r="G267" i="91"/>
  <c r="G263" i="91"/>
  <c r="G259" i="91"/>
  <c r="G255" i="91"/>
  <c r="G251" i="91"/>
  <c r="G247" i="91"/>
  <c r="G243" i="91"/>
  <c r="G239" i="91"/>
  <c r="G270" i="91"/>
  <c r="G266" i="91"/>
  <c r="G262" i="91"/>
  <c r="G258" i="91"/>
  <c r="G254" i="91"/>
  <c r="G250" i="91"/>
  <c r="G246" i="91"/>
  <c r="G242" i="91"/>
  <c r="G238" i="91"/>
  <c r="I237" i="91"/>
  <c r="I233" i="91"/>
  <c r="G237" i="91"/>
  <c r="G233" i="91"/>
  <c r="G236" i="91"/>
  <c r="G232" i="91"/>
  <c r="G235" i="91"/>
  <c r="G231" i="91"/>
  <c r="G234" i="91"/>
  <c r="G230" i="91"/>
  <c r="I229" i="91"/>
  <c r="I225" i="91"/>
  <c r="I221" i="91"/>
  <c r="I217" i="91"/>
  <c r="I213" i="91"/>
  <c r="G229" i="91"/>
  <c r="G225" i="91"/>
  <c r="G221" i="91"/>
  <c r="G217" i="91"/>
  <c r="G213" i="91"/>
  <c r="G228" i="91"/>
  <c r="G224" i="91"/>
  <c r="G220" i="91"/>
  <c r="G216" i="91"/>
  <c r="G212" i="91"/>
  <c r="G227" i="91"/>
  <c r="G223" i="91"/>
  <c r="G219" i="91"/>
  <c r="G215" i="91"/>
  <c r="G211" i="91"/>
  <c r="G226" i="91"/>
  <c r="G222" i="91"/>
  <c r="G218" i="91"/>
  <c r="G214" i="91"/>
  <c r="G210" i="91"/>
  <c r="I209" i="91"/>
  <c r="I205" i="91"/>
  <c r="G209" i="91"/>
  <c r="G205" i="91"/>
  <c r="G208" i="91"/>
  <c r="G204" i="91"/>
  <c r="G207" i="91"/>
  <c r="G203" i="91"/>
  <c r="G206" i="91"/>
  <c r="G202" i="91"/>
  <c r="I201" i="91"/>
  <c r="I197" i="91"/>
  <c r="I193" i="91"/>
  <c r="I189" i="91"/>
  <c r="I185" i="91"/>
  <c r="I181" i="91"/>
  <c r="I177" i="91"/>
  <c r="I173" i="91"/>
  <c r="G201" i="91"/>
  <c r="G197" i="91"/>
  <c r="G193" i="91"/>
  <c r="G189" i="91"/>
  <c r="G185" i="91"/>
  <c r="G181" i="91"/>
  <c r="G177" i="91"/>
  <c r="G173" i="91"/>
  <c r="G200" i="91"/>
  <c r="G196" i="91"/>
  <c r="G192" i="91"/>
  <c r="G188" i="91"/>
  <c r="G184" i="91"/>
  <c r="G180" i="91"/>
  <c r="G176" i="91"/>
  <c r="G172" i="91"/>
  <c r="G199" i="91"/>
  <c r="G195" i="91"/>
  <c r="G191" i="91"/>
  <c r="G187" i="91"/>
  <c r="G183" i="91"/>
  <c r="G179" i="91"/>
  <c r="G175" i="91"/>
  <c r="G171" i="91"/>
  <c r="G198" i="91"/>
  <c r="G194" i="91"/>
  <c r="G190" i="91"/>
  <c r="G186" i="91"/>
  <c r="G182" i="91"/>
  <c r="G178" i="91"/>
  <c r="G174" i="91"/>
  <c r="G170" i="91"/>
  <c r="I169" i="91"/>
  <c r="I165" i="91"/>
  <c r="I161" i="91"/>
  <c r="I157" i="91"/>
  <c r="G169" i="91"/>
  <c r="G165" i="91"/>
  <c r="G161" i="91"/>
  <c r="G157" i="91"/>
  <c r="G168" i="91"/>
  <c r="G164" i="91"/>
  <c r="G160" i="91"/>
  <c r="G156" i="91"/>
  <c r="G167" i="91"/>
  <c r="G163" i="91"/>
  <c r="G159" i="91"/>
  <c r="G155" i="91"/>
  <c r="G166" i="91"/>
  <c r="G162" i="91"/>
  <c r="G158" i="91"/>
  <c r="G154" i="91"/>
  <c r="I153" i="91"/>
  <c r="I149" i="91"/>
  <c r="I145" i="91"/>
  <c r="I141" i="91"/>
  <c r="I137" i="91"/>
  <c r="I133" i="91"/>
  <c r="I129" i="91"/>
  <c r="I125" i="91"/>
  <c r="I121" i="91"/>
  <c r="I117" i="91"/>
  <c r="I113" i="91"/>
  <c r="I109" i="91"/>
  <c r="I105" i="91"/>
  <c r="I101" i="91"/>
  <c r="I97" i="91"/>
  <c r="I93" i="91"/>
  <c r="I89" i="91"/>
  <c r="I85" i="91"/>
  <c r="I81" i="91"/>
  <c r="I77" i="91"/>
  <c r="I73" i="91"/>
  <c r="G121" i="91"/>
  <c r="G117" i="91"/>
  <c r="G153" i="91"/>
  <c r="G149" i="91"/>
  <c r="G145" i="91"/>
  <c r="G141" i="91"/>
  <c r="G137" i="91"/>
  <c r="G133" i="91"/>
  <c r="G129" i="91"/>
  <c r="G125" i="91"/>
  <c r="G113" i="91"/>
  <c r="G120" i="91"/>
  <c r="G116" i="91"/>
  <c r="G152" i="91"/>
  <c r="G148" i="91"/>
  <c r="G144" i="91"/>
  <c r="G140" i="91"/>
  <c r="G136" i="91"/>
  <c r="G132" i="91"/>
  <c r="G128" i="91"/>
  <c r="G124" i="91"/>
  <c r="G112" i="91"/>
  <c r="G119" i="91"/>
  <c r="G115" i="91"/>
  <c r="G151" i="91"/>
  <c r="G147" i="91"/>
  <c r="G143" i="91"/>
  <c r="G139" i="91"/>
  <c r="G135" i="91"/>
  <c r="G131" i="91"/>
  <c r="G127" i="91"/>
  <c r="G123" i="91"/>
  <c r="G111" i="91"/>
  <c r="G118" i="91"/>
  <c r="G114" i="91"/>
  <c r="G150" i="91"/>
  <c r="G146" i="91"/>
  <c r="G142" i="91"/>
  <c r="G138" i="91"/>
  <c r="G134" i="91"/>
  <c r="G130" i="91"/>
  <c r="G126" i="91"/>
  <c r="G122" i="91"/>
  <c r="G110" i="91"/>
  <c r="G109" i="91"/>
  <c r="G105" i="91"/>
  <c r="G101" i="91"/>
  <c r="G97" i="91"/>
  <c r="G108" i="91"/>
  <c r="G104" i="91"/>
  <c r="G100" i="91"/>
  <c r="G96" i="91"/>
  <c r="G107" i="91"/>
  <c r="G103" i="91"/>
  <c r="G99" i="91"/>
  <c r="G95" i="91"/>
  <c r="G106" i="91"/>
  <c r="G102" i="91"/>
  <c r="G98" i="91"/>
  <c r="G94" i="91"/>
  <c r="G93" i="91"/>
  <c r="G89" i="91"/>
  <c r="G85" i="91"/>
  <c r="G81" i="91"/>
  <c r="G77" i="91"/>
  <c r="G73" i="91"/>
  <c r="G92" i="91"/>
  <c r="G88" i="91"/>
  <c r="G84" i="91"/>
  <c r="G80" i="91"/>
  <c r="G76" i="91"/>
  <c r="G72" i="91"/>
  <c r="G91" i="91"/>
  <c r="G87" i="91"/>
  <c r="G83" i="91"/>
  <c r="G79" i="91"/>
  <c r="G75" i="91"/>
  <c r="G71" i="91"/>
  <c r="G90" i="91"/>
  <c r="G86" i="91"/>
  <c r="G82" i="91"/>
  <c r="G78" i="91"/>
  <c r="G74" i="91"/>
  <c r="G70" i="91"/>
  <c r="G61" i="91"/>
  <c r="G56" i="91"/>
  <c r="G65" i="91"/>
  <c r="G60" i="91"/>
  <c r="G64" i="91"/>
  <c r="G59" i="91"/>
  <c r="G63" i="91"/>
  <c r="G58" i="91"/>
  <c r="G62" i="91"/>
  <c r="G57" i="91"/>
  <c r="G51" i="91"/>
  <c r="G46" i="91"/>
  <c r="G55" i="91"/>
  <c r="G50" i="91"/>
  <c r="G54" i="91"/>
  <c r="G49" i="91"/>
  <c r="G53" i="91"/>
  <c r="G48" i="91"/>
  <c r="G52" i="91"/>
  <c r="G47" i="91"/>
  <c r="G13" i="91"/>
  <c r="G9" i="91"/>
  <c r="G45" i="91"/>
  <c r="G41" i="91"/>
  <c r="G37" i="91"/>
  <c r="G33" i="91"/>
  <c r="G29" i="91"/>
  <c r="G25" i="91"/>
  <c r="G21" i="91"/>
  <c r="G17" i="91"/>
  <c r="G5" i="91"/>
  <c r="G12" i="91"/>
  <c r="G8" i="91"/>
  <c r="G44" i="91"/>
  <c r="G40" i="91"/>
  <c r="G36" i="91"/>
  <c r="G32" i="91"/>
  <c r="G28" i="91"/>
  <c r="G24" i="91"/>
  <c r="G20" i="91"/>
  <c r="G16" i="91"/>
  <c r="G4" i="91"/>
  <c r="G11" i="91"/>
  <c r="G7" i="91"/>
  <c r="G43" i="91"/>
  <c r="G39" i="91"/>
  <c r="G35" i="91"/>
  <c r="G31" i="91"/>
  <c r="G27" i="91"/>
  <c r="G23" i="91"/>
  <c r="G19" i="91"/>
  <c r="G15" i="91"/>
  <c r="G3" i="91"/>
  <c r="G10" i="91"/>
  <c r="G6" i="91"/>
  <c r="G42" i="91"/>
  <c r="G38" i="91"/>
  <c r="G34" i="91"/>
  <c r="G30" i="91"/>
  <c r="G26" i="91"/>
  <c r="G22" i="91"/>
  <c r="G18" i="91"/>
  <c r="G14" i="91"/>
  <c r="G2" i="91"/>
  <c r="M3" i="103" l="1"/>
  <c r="M2" i="103"/>
  <c r="P2" i="105"/>
  <c r="O2" i="104"/>
  <c r="H39" i="105"/>
  <c r="H35" i="105"/>
  <c r="J4" i="105" s="1"/>
  <c r="O23" i="105"/>
  <c r="O21" i="105"/>
  <c r="O19" i="105"/>
  <c r="O17" i="105"/>
  <c r="P17" i="105" s="1"/>
  <c r="O15" i="105"/>
  <c r="O13" i="105"/>
  <c r="O11" i="105"/>
  <c r="O9" i="105"/>
  <c r="P9" i="105" s="1"/>
  <c r="O7" i="105"/>
  <c r="O5" i="105"/>
  <c r="O3" i="105"/>
  <c r="O25" i="105"/>
  <c r="O22" i="105"/>
  <c r="O20" i="105"/>
  <c r="O18" i="105"/>
  <c r="O16" i="105"/>
  <c r="P16" i="105" s="1"/>
  <c r="O14" i="105"/>
  <c r="O12" i="105"/>
  <c r="O10" i="105"/>
  <c r="O8" i="105"/>
  <c r="P8" i="105" s="1"/>
  <c r="O6" i="105"/>
  <c r="O4" i="105"/>
  <c r="O24" i="105"/>
  <c r="H44" i="105"/>
  <c r="H40" i="105"/>
  <c r="O3" i="104"/>
  <c r="P6" i="105" l="1"/>
  <c r="P14" i="105"/>
  <c r="P22" i="105"/>
  <c r="P7" i="105"/>
  <c r="P15" i="105"/>
  <c r="P23" i="105"/>
  <c r="P24" i="105"/>
  <c r="P10" i="105"/>
  <c r="P18" i="105"/>
  <c r="P3" i="105"/>
  <c r="P25" i="105" s="1"/>
  <c r="P29" i="105" s="1"/>
  <c r="P11" i="105"/>
  <c r="P19" i="105"/>
  <c r="P4" i="105"/>
  <c r="P12" i="105"/>
  <c r="P20" i="105"/>
  <c r="P5" i="105"/>
  <c r="P13" i="105"/>
  <c r="P21" i="105"/>
</calcChain>
</file>

<file path=xl/sharedStrings.xml><?xml version="1.0" encoding="utf-8"?>
<sst xmlns="http://schemas.openxmlformats.org/spreadsheetml/2006/main" count="5675" uniqueCount="1162">
  <si>
    <t>Mbuti.DG</t>
  </si>
  <si>
    <t>Ukraine_HG</t>
  </si>
  <si>
    <t>Anatolia_Neolithic</t>
  </si>
  <si>
    <t>Balkans_MP_Neolithic1</t>
  </si>
  <si>
    <t>Balkans_MP_Neolithic2</t>
  </si>
  <si>
    <t>Balkans_MP_Neolithic3</t>
  </si>
  <si>
    <t>Balkans_MP_Neolithic4</t>
  </si>
  <si>
    <t>Balkans_MP_Neolithic5</t>
  </si>
  <si>
    <t>Balkans_MP_Neolithic6</t>
  </si>
  <si>
    <t>Balkans_MP_Neolithic7</t>
  </si>
  <si>
    <t>Balkans_MP_Neolithic8</t>
  </si>
  <si>
    <t>Balkans_MP_Neolithic9</t>
  </si>
  <si>
    <t>Balkans_MP_Neolithic10</t>
  </si>
  <si>
    <t>Balkans_MP_Neolithic11</t>
  </si>
  <si>
    <t>WHG_Koros_Hungary_EN_HG</t>
  </si>
  <si>
    <t>WHG_Koros_Hungary_EN_HG.SG</t>
  </si>
  <si>
    <t>WHG_Loschbour</t>
  </si>
  <si>
    <t>Pop1</t>
  </si>
  <si>
    <t>Pop2</t>
  </si>
  <si>
    <t>Pop3</t>
  </si>
  <si>
    <t>Pop4</t>
  </si>
  <si>
    <t>f4</t>
  </si>
  <si>
    <t>Z</t>
  </si>
  <si>
    <t>Std error</t>
  </si>
  <si>
    <t>SNPs</t>
  </si>
  <si>
    <t>Hungary_Mesolithic_HG</t>
  </si>
  <si>
    <t>KO1</t>
  </si>
  <si>
    <t>Loschbour</t>
  </si>
  <si>
    <t>Villabruna</t>
  </si>
  <si>
    <t>Iberia_EN1</t>
  </si>
  <si>
    <t>Iberia_EN2</t>
  </si>
  <si>
    <t>Iberia_EN3</t>
  </si>
  <si>
    <t>Iberia_EN4</t>
  </si>
  <si>
    <t>Iberia_EN5</t>
  </si>
  <si>
    <t>Iberia_EN6</t>
  </si>
  <si>
    <t>LaBrana</t>
  </si>
  <si>
    <t>Iberia_MN1</t>
  </si>
  <si>
    <t>Iberia_MN2</t>
  </si>
  <si>
    <t>Iberia_MN3</t>
  </si>
  <si>
    <t>Iberia_MN4</t>
  </si>
  <si>
    <t>Iberia_Chalcolithic1</t>
  </si>
  <si>
    <t>Iberia_Chalcolithic2</t>
  </si>
  <si>
    <t>Iberia_Chalcolithic3</t>
  </si>
  <si>
    <t>Iberia_Chalcolithic4</t>
  </si>
  <si>
    <t>Iberia_Chalcolithic5</t>
  </si>
  <si>
    <t>Iberia_Chalcolithic6</t>
  </si>
  <si>
    <t>Iberia_Chalcolithic7</t>
  </si>
  <si>
    <t>Iberia_Chalcolithic8</t>
  </si>
  <si>
    <t>Iberia_Chalcolithic9</t>
  </si>
  <si>
    <t>Iberia_Chalcolithic10</t>
  </si>
  <si>
    <t>Iberia_Chalcolithic11</t>
  </si>
  <si>
    <t>V_LBK_EN1</t>
  </si>
  <si>
    <t>V_LBK_EN2</t>
  </si>
  <si>
    <t>V_LBK_EN3</t>
  </si>
  <si>
    <t>V_LBK_EN4</t>
  </si>
  <si>
    <t>LBK_EN1</t>
  </si>
  <si>
    <t>LBK_EN2</t>
  </si>
  <si>
    <t>LBK_EN3</t>
  </si>
  <si>
    <t>LBK_EN4</t>
  </si>
  <si>
    <t>LBK_EN5</t>
  </si>
  <si>
    <t>LBK_EN6</t>
  </si>
  <si>
    <t>LBK_EN7</t>
  </si>
  <si>
    <t>LBK_EN8</t>
  </si>
  <si>
    <t>Blatterhole_MN1</t>
  </si>
  <si>
    <t>Blatterhole_MN2</t>
  </si>
  <si>
    <t>Hungary_EN21</t>
  </si>
  <si>
    <t>Hungary_EN22</t>
  </si>
  <si>
    <t>Hungary_EN23</t>
  </si>
  <si>
    <t>Hungary_EN24</t>
  </si>
  <si>
    <t>Hungary_EN25</t>
  </si>
  <si>
    <t>Hungary_EN2L</t>
  </si>
  <si>
    <t>Vinca</t>
  </si>
  <si>
    <t>Hungary_MN11</t>
  </si>
  <si>
    <t>Hungary_MN12</t>
  </si>
  <si>
    <t>Hungary_MN13</t>
  </si>
  <si>
    <t>Hungary_MN14</t>
  </si>
  <si>
    <t>Hungary_MN15</t>
  </si>
  <si>
    <t>Hungary_MN16</t>
  </si>
  <si>
    <t>Hungary_MN17</t>
  </si>
  <si>
    <t>Hungary_MN18</t>
  </si>
  <si>
    <t>Hungary_MN19</t>
  </si>
  <si>
    <t>Hungary_MN21</t>
  </si>
  <si>
    <t>Hungary_MN22</t>
  </si>
  <si>
    <t>Hungary_MN23</t>
  </si>
  <si>
    <t>Hungary_MN24</t>
  </si>
  <si>
    <t>Hungary_MN25</t>
  </si>
  <si>
    <t>Hungary_MN26</t>
  </si>
  <si>
    <t>Hungary_MN27</t>
  </si>
  <si>
    <t>Hungary_MN28</t>
  </si>
  <si>
    <t>Hungary_MN29</t>
  </si>
  <si>
    <t>Balaton_Lasinja1</t>
  </si>
  <si>
    <t>Balaton_Lasinja2</t>
  </si>
  <si>
    <t>Balaton_Lasinja3</t>
  </si>
  <si>
    <t>Baden_Copper_Age1</t>
  </si>
  <si>
    <t>Baden_Copper_Age2</t>
  </si>
  <si>
    <t>Baden_Copper_Age3</t>
  </si>
  <si>
    <t>Baden_Copper_Age4</t>
  </si>
  <si>
    <t>Baden_Copper_Age5</t>
  </si>
  <si>
    <t>Baden_Copper_Age6</t>
  </si>
  <si>
    <t>Hungary_EN11</t>
  </si>
  <si>
    <t>Hungary_EN12</t>
  </si>
  <si>
    <t>Hungary_EN13</t>
  </si>
  <si>
    <t>Hungary_EN14</t>
  </si>
  <si>
    <t>Hungary_EN15</t>
  </si>
  <si>
    <t>Hungary_EN16</t>
  </si>
  <si>
    <t>Macedonia_Neolithic</t>
  </si>
  <si>
    <t>Anatolia_Neolithic1</t>
  </si>
  <si>
    <t>Anatolia_Neolithic2</t>
  </si>
  <si>
    <t>Anatolia_Neolithic3</t>
  </si>
  <si>
    <t>Anatolia_Neolithic4</t>
  </si>
  <si>
    <t>Anatolia_Neolithic5</t>
  </si>
  <si>
    <t>Anatolia_Neolithic6</t>
  </si>
  <si>
    <t>Anatolia_Neolithic7</t>
  </si>
  <si>
    <t>Anatolia_Neolithic8</t>
  </si>
  <si>
    <t>Anatolia_Neolithic9</t>
  </si>
  <si>
    <t>Anatolia_Neolithic10</t>
  </si>
  <si>
    <t>Anatolia_Neolithic11</t>
  </si>
  <si>
    <t>Anatolia_Neolithic12</t>
  </si>
  <si>
    <t>Anatolia_Neolithic13</t>
  </si>
  <si>
    <t>Anatolia_Neolithic14</t>
  </si>
  <si>
    <t>Anatolia_Neolithic15</t>
  </si>
  <si>
    <t>Anatolia_Neolithic16</t>
  </si>
  <si>
    <t>Anatolia_Neolithic17</t>
  </si>
  <si>
    <t>Anatolia_Neolithic18</t>
  </si>
  <si>
    <t>Anatolia_Neolithic19</t>
  </si>
  <si>
    <t>Anatolia_Neolithic20</t>
  </si>
  <si>
    <t>Anatolia_Neolithic21</t>
  </si>
  <si>
    <t>Anatolia_Neolithic22</t>
  </si>
  <si>
    <t>Anatolia_Neolithic23</t>
  </si>
  <si>
    <t>Anatolia_Neolithic24</t>
  </si>
  <si>
    <t>Anatolia_Neolithic25</t>
  </si>
  <si>
    <t>Anatolia_Neolithic26</t>
  </si>
  <si>
    <t>CHG</t>
  </si>
  <si>
    <t>Papuan.DG</t>
  </si>
  <si>
    <t>Chimp.DG</t>
  </si>
  <si>
    <t>Indiv</t>
  </si>
  <si>
    <t>F4 average</t>
  </si>
  <si>
    <t>ALDER date</t>
  </si>
  <si>
    <t>ALDER sd</t>
  </si>
  <si>
    <t>Z score</t>
  </si>
  <si>
    <t>14C upper</t>
  </si>
  <si>
    <t>14C lower</t>
  </si>
  <si>
    <t>14C mid</t>
  </si>
  <si>
    <t>Adm date</t>
  </si>
  <si>
    <t>Conf bound</t>
  </si>
  <si>
    <t>14C conf</t>
  </si>
  <si>
    <t>Inv std</t>
  </si>
  <si>
    <t>Overall</t>
  </si>
  <si>
    <t>CB13</t>
  </si>
  <si>
    <t>inf</t>
  </si>
  <si>
    <t>d (cM)</t>
  </si>
  <si>
    <t>bin count</t>
  </si>
  <si>
    <t>date adj</t>
  </si>
  <si>
    <t>combined</t>
  </si>
  <si>
    <t>n</t>
  </si>
  <si>
    <t>affine</t>
  </si>
  <si>
    <t>amp</t>
  </si>
  <si>
    <t>sum</t>
  </si>
  <si>
    <t>calc diff</t>
  </si>
  <si>
    <t>Anatolia2</t>
  </si>
  <si>
    <t>Corded_Ware_Germany</t>
  </si>
  <si>
    <t>best</t>
  </si>
  <si>
    <t>Yamnaya_Samara</t>
  </si>
  <si>
    <t>Hungary_MN1</t>
  </si>
  <si>
    <t>TRB_Sweden_MN.SG</t>
  </si>
  <si>
    <t>Blatterhole_MN</t>
  </si>
  <si>
    <t>Iberia_MN</t>
  </si>
  <si>
    <t>Iberia_Chalcolithic</t>
  </si>
  <si>
    <t>Bell_Beaker_Iberia</t>
  </si>
  <si>
    <t>Bell_Beaker_France</t>
  </si>
  <si>
    <t>Bell_Beaker_England</t>
  </si>
  <si>
    <t>Bell_Beaker_Germany</t>
  </si>
  <si>
    <t>Pop Y</t>
  </si>
  <si>
    <t>f4(LB, KO1; X, Y)</t>
  </si>
  <si>
    <t>weighted LD (1)</t>
  </si>
  <si>
    <t>weighted LD (2)</t>
  </si>
  <si>
    <t>LBK1</t>
  </si>
  <si>
    <t>LBK2</t>
  </si>
  <si>
    <t>rep</t>
  </si>
  <si>
    <t>point</t>
  </si>
  <si>
    <t>std</t>
  </si>
  <si>
    <t>age</t>
  </si>
  <si>
    <t>total std</t>
  </si>
  <si>
    <t>avg date</t>
  </si>
  <si>
    <t>point date</t>
  </si>
  <si>
    <t>jackknife</t>
  </si>
  <si>
    <t>KO1 anc</t>
  </si>
  <si>
    <t>LB anc</t>
  </si>
  <si>
    <t>Sopot1</t>
  </si>
  <si>
    <t>Sopot2</t>
  </si>
  <si>
    <t>Sopot3</t>
  </si>
  <si>
    <t>Sopot4</t>
  </si>
  <si>
    <t>Loschbour.DG</t>
  </si>
  <si>
    <t>I0447</t>
  </si>
  <si>
    <t>Lengyel_LN1</t>
  </si>
  <si>
    <t>I0449</t>
  </si>
  <si>
    <t>Lengyel_LN2</t>
  </si>
  <si>
    <t>I1495</t>
  </si>
  <si>
    <t>Lengyel_LN3</t>
  </si>
  <si>
    <t>I1890</t>
  </si>
  <si>
    <t>Lengyel_LN4</t>
  </si>
  <si>
    <t>I1891</t>
  </si>
  <si>
    <t>Lengyel_LN5</t>
  </si>
  <si>
    <t>I1899</t>
  </si>
  <si>
    <t>Lengyel_LN6</t>
  </si>
  <si>
    <t>I1901</t>
  </si>
  <si>
    <t>Lengyel_LN7</t>
  </si>
  <si>
    <t>I1902</t>
  </si>
  <si>
    <t>Lengyel_LN8</t>
  </si>
  <si>
    <t>I1903</t>
  </si>
  <si>
    <t>Lengyel_LN9</t>
  </si>
  <si>
    <t>I1905</t>
  </si>
  <si>
    <t>Lengyel_LN10</t>
  </si>
  <si>
    <t>I1906</t>
  </si>
  <si>
    <t>Lengyel_LN11</t>
  </si>
  <si>
    <t>I1893</t>
  </si>
  <si>
    <t>Lengyel_LN12</t>
  </si>
  <si>
    <t>I1904</t>
  </si>
  <si>
    <t>Lengyel_LN13</t>
  </si>
  <si>
    <t>I2352</t>
  </si>
  <si>
    <t>Lengyel_LN14</t>
  </si>
  <si>
    <t>I2358</t>
  </si>
  <si>
    <t>Lengyel_LN15</t>
  </si>
  <si>
    <t>I2746</t>
  </si>
  <si>
    <t>Lengyel_LN0</t>
  </si>
  <si>
    <t>I2387</t>
  </si>
  <si>
    <t>Lengyel_LN16</t>
  </si>
  <si>
    <t>Iberia_EN0</t>
  </si>
  <si>
    <t>LBKT_MN1</t>
  </si>
  <si>
    <t>LBKT_MN2</t>
  </si>
  <si>
    <t>LBKT_MN3</t>
  </si>
  <si>
    <t>Balkans_Dzhulyunitsa_Neolithic1</t>
  </si>
  <si>
    <t>Balkans_Dzhulyunitsa_Neolithic2</t>
  </si>
  <si>
    <t>Balkans_Dzhulyunitsa_Neolithic3</t>
  </si>
  <si>
    <t>Balkans_Neolithic1</t>
  </si>
  <si>
    <t>Balkans_Neolithic2</t>
  </si>
  <si>
    <t>Balkans_Neolithic3</t>
  </si>
  <si>
    <t>Balkans_Neolithic4</t>
  </si>
  <si>
    <t>EEF_Koros1</t>
  </si>
  <si>
    <t>EEF_Macedonia</t>
  </si>
  <si>
    <t>sd</t>
  </si>
  <si>
    <t>I2793</t>
  </si>
  <si>
    <t>I2794</t>
  </si>
  <si>
    <t>ID</t>
  </si>
  <si>
    <t>I1508</t>
  </si>
  <si>
    <t>WHG</t>
  </si>
  <si>
    <t>I0174</t>
  </si>
  <si>
    <t>I1876</t>
  </si>
  <si>
    <t>I1878</t>
  </si>
  <si>
    <t>I1880</t>
  </si>
  <si>
    <t>lat</t>
  </si>
  <si>
    <t>long</t>
  </si>
  <si>
    <t>date1</t>
  </si>
  <si>
    <t>date2</t>
  </si>
  <si>
    <t>date</t>
  </si>
  <si>
    <t>ALDER</t>
  </si>
  <si>
    <t>Adm</t>
  </si>
  <si>
    <t>Population</t>
  </si>
  <si>
    <t>I2739</t>
  </si>
  <si>
    <t>I0176</t>
  </si>
  <si>
    <t>I1882</t>
  </si>
  <si>
    <t>I2743</t>
  </si>
  <si>
    <t>I2744</t>
  </si>
  <si>
    <t>I2745</t>
  </si>
  <si>
    <t>I1500</t>
  </si>
  <si>
    <t>I1499</t>
  </si>
  <si>
    <t>I1498</t>
  </si>
  <si>
    <t>I1506</t>
  </si>
  <si>
    <t>I1505</t>
  </si>
  <si>
    <t>I2355</t>
  </si>
  <si>
    <t>I2357</t>
  </si>
  <si>
    <t>I2375</t>
  </si>
  <si>
    <t>I2377</t>
  </si>
  <si>
    <t>I2378</t>
  </si>
  <si>
    <t>I2379</t>
  </si>
  <si>
    <t>I2380</t>
  </si>
  <si>
    <t>I2382</t>
  </si>
  <si>
    <t>I2384</t>
  </si>
  <si>
    <t>I1887</t>
  </si>
  <si>
    <t>I1895</t>
  </si>
  <si>
    <t>I1896</t>
  </si>
  <si>
    <t>I1907</t>
  </si>
  <si>
    <t>I1908</t>
  </si>
  <si>
    <t>I1909</t>
  </si>
  <si>
    <t>I2394</t>
  </si>
  <si>
    <t>I2788</t>
  </si>
  <si>
    <t>I2789</t>
  </si>
  <si>
    <t>I2790</t>
  </si>
  <si>
    <t>I2791</t>
  </si>
  <si>
    <t>I2752</t>
  </si>
  <si>
    <t>I2753</t>
  </si>
  <si>
    <t>I2754</t>
  </si>
  <si>
    <t>I2755</t>
  </si>
  <si>
    <t>I2763</t>
  </si>
  <si>
    <t>I2783</t>
  </si>
  <si>
    <t>I2785</t>
  </si>
  <si>
    <t>I1497</t>
  </si>
  <si>
    <t>I2366</t>
  </si>
  <si>
    <t>I2367</t>
  </si>
  <si>
    <t>I2369</t>
  </si>
  <si>
    <t>I2371</t>
  </si>
  <si>
    <t>I0797</t>
  </si>
  <si>
    <t>I0795</t>
  </si>
  <si>
    <t>I0022</t>
  </si>
  <si>
    <t>I0026</t>
  </si>
  <si>
    <t>I0018</t>
  </si>
  <si>
    <t>I0025</t>
  </si>
  <si>
    <t>I0054</t>
  </si>
  <si>
    <t>I2005</t>
  </si>
  <si>
    <t>I2008</t>
  </si>
  <si>
    <t>I2016</t>
  </si>
  <si>
    <t>I2017</t>
  </si>
  <si>
    <t>I2021</t>
  </si>
  <si>
    <t>I2026</t>
  </si>
  <si>
    <t>I2029</t>
  </si>
  <si>
    <t>I2030</t>
  </si>
  <si>
    <t>I2032</t>
  </si>
  <si>
    <t>I2036</t>
  </si>
  <si>
    <t>I2037</t>
  </si>
  <si>
    <t>I2038</t>
  </si>
  <si>
    <t>I0046</t>
  </si>
  <si>
    <t>I0048</t>
  </si>
  <si>
    <t>I0056</t>
  </si>
  <si>
    <t>I0057</t>
  </si>
  <si>
    <t>I0100</t>
  </si>
  <si>
    <t>I0659</t>
  </si>
  <si>
    <t>I0821</t>
  </si>
  <si>
    <t>I1550</t>
  </si>
  <si>
    <t>I1594</t>
  </si>
  <si>
    <t>I1593</t>
  </si>
  <si>
    <t>I1563</t>
  </si>
  <si>
    <t>I1565</t>
  </si>
  <si>
    <t>I2199</t>
  </si>
  <si>
    <t>Iberia_EN21</t>
  </si>
  <si>
    <t>I0409</t>
  </si>
  <si>
    <t>Iberia_EN22</t>
  </si>
  <si>
    <t>I0412</t>
  </si>
  <si>
    <t>Iberia_EN23</t>
  </si>
  <si>
    <t>I0410</t>
  </si>
  <si>
    <t>Iberia_EN11</t>
  </si>
  <si>
    <t>I0413</t>
  </si>
  <si>
    <t>Iberia_EN12</t>
  </si>
  <si>
    <t>I1972</t>
  </si>
  <si>
    <t>Iberia_EN24</t>
  </si>
  <si>
    <t>Iberia_EN13</t>
  </si>
  <si>
    <t>I0405</t>
  </si>
  <si>
    <t>I0407</t>
  </si>
  <si>
    <t>I0408</t>
  </si>
  <si>
    <t>I0406</t>
  </si>
  <si>
    <t>I2467</t>
  </si>
  <si>
    <t>I2473</t>
  </si>
  <si>
    <t>I1282</t>
  </si>
  <si>
    <t>I1302</t>
  </si>
  <si>
    <t>I1276</t>
  </si>
  <si>
    <t>I1284</t>
  </si>
  <si>
    <t>I1280</t>
  </si>
  <si>
    <t>I1277</t>
  </si>
  <si>
    <t>I1272</t>
  </si>
  <si>
    <t>I1281</t>
  </si>
  <si>
    <t>I1300</t>
  </si>
  <si>
    <t>I1271</t>
  </si>
  <si>
    <t>I1303</t>
  </si>
  <si>
    <t>I0581</t>
  </si>
  <si>
    <t>I1838</t>
  </si>
  <si>
    <t>I1843</t>
  </si>
  <si>
    <t>I1975</t>
  </si>
  <si>
    <t>I1976</t>
  </si>
  <si>
    <t>I1981</t>
  </si>
  <si>
    <t>Koros_EN</t>
  </si>
  <si>
    <t>Starcevo_EN</t>
  </si>
  <si>
    <t>LBK_EN</t>
  </si>
  <si>
    <t>Vinca_MN</t>
  </si>
  <si>
    <t>LBKT_MN</t>
  </si>
  <si>
    <t>Lengyel_LN</t>
  </si>
  <si>
    <t>Tisza_LN</t>
  </si>
  <si>
    <t>Balaton_Lasinja_CA</t>
  </si>
  <si>
    <t>Protoboleraz_LCA</t>
  </si>
  <si>
    <t>Baden_LCA</t>
  </si>
  <si>
    <t>HG%</t>
  </si>
  <si>
    <t>Culture</t>
  </si>
  <si>
    <t>I1894</t>
  </si>
  <si>
    <t>I2370</t>
  </si>
  <si>
    <t>M</t>
  </si>
  <si>
    <t>T2c</t>
  </si>
  <si>
    <t>Sex</t>
  </si>
  <si>
    <t>Coverage</t>
  </si>
  <si>
    <t>half</t>
  </si>
  <si>
    <t>CEG03b</t>
  </si>
  <si>
    <t>H</t>
  </si>
  <si>
    <t>CEG07b</t>
  </si>
  <si>
    <t>J2b1</t>
  </si>
  <si>
    <t>CEG08b</t>
  </si>
  <si>
    <t>F</t>
  </si>
  <si>
    <t>J1c1</t>
  </si>
  <si>
    <t>BAM25</t>
  </si>
  <si>
    <t>..</t>
  </si>
  <si>
    <t>N1a1a1</t>
  </si>
  <si>
    <t>plus</t>
  </si>
  <si>
    <t>SZEH4</t>
  </si>
  <si>
    <t>Szemely-Hegyes</t>
  </si>
  <si>
    <t>N1a1a1a3</t>
  </si>
  <si>
    <t>Gorzsa4</t>
  </si>
  <si>
    <t>T1a</t>
  </si>
  <si>
    <t>Gorzsa18</t>
  </si>
  <si>
    <t>U5b2c</t>
  </si>
  <si>
    <t>HUNG347, NE7</t>
  </si>
  <si>
    <t>Petrous</t>
  </si>
  <si>
    <t>N1a1a1a</t>
  </si>
  <si>
    <t>HUNG353, CO1</t>
  </si>
  <si>
    <t>HUNG302, NE2</t>
  </si>
  <si>
    <t>HUNG86, NE3</t>
  </si>
  <si>
    <t>X2b-T226C</t>
  </si>
  <si>
    <t>HUNG372, NE5</t>
  </si>
  <si>
    <t>K1a1a</t>
  </si>
  <si>
    <t>PF839/1198, NE4</t>
  </si>
  <si>
    <t>J1c5</t>
  </si>
  <si>
    <t>PF325, NE1</t>
  </si>
  <si>
    <t>R1b1</t>
  </si>
  <si>
    <t>HUNG276, KO2</t>
  </si>
  <si>
    <t>K1a</t>
  </si>
  <si>
    <t>BAM4a</t>
  </si>
  <si>
    <t>K1a4</t>
  </si>
  <si>
    <t>I1877</t>
  </si>
  <si>
    <t>BAM13b</t>
  </si>
  <si>
    <t>X2d1</t>
  </si>
  <si>
    <t>BAM17b</t>
  </si>
  <si>
    <t>T1a2</t>
  </si>
  <si>
    <t>LGCS1a</t>
  </si>
  <si>
    <t>W5</t>
  </si>
  <si>
    <t>BUD4a</t>
  </si>
  <si>
    <t>I1883</t>
  </si>
  <si>
    <t>TOLM4a</t>
  </si>
  <si>
    <t>T2b</t>
  </si>
  <si>
    <t>I1885</t>
  </si>
  <si>
    <t>VEGI1a</t>
  </si>
  <si>
    <t>Versend-Gilencsa</t>
  </si>
  <si>
    <t>VEGI3a</t>
  </si>
  <si>
    <t>I1889</t>
  </si>
  <si>
    <t>SEKU1a</t>
  </si>
  <si>
    <t>K1a2</t>
  </si>
  <si>
    <t>FAGA1a</t>
  </si>
  <si>
    <t>Fajsz-Garadomb</t>
  </si>
  <si>
    <t>HV0a</t>
  </si>
  <si>
    <t>FAGA2a</t>
  </si>
  <si>
    <t>U8b1</t>
  </si>
  <si>
    <t>VEGI17a</t>
  </si>
  <si>
    <t>SEKU6a</t>
  </si>
  <si>
    <t>H26</t>
  </si>
  <si>
    <t>SEKU10a</t>
  </si>
  <si>
    <t>K2a</t>
  </si>
  <si>
    <t>VEJ2a</t>
  </si>
  <si>
    <t>I1900</t>
  </si>
  <si>
    <t>VEJ4a</t>
  </si>
  <si>
    <t>VEJ5a</t>
  </si>
  <si>
    <t>J1c2</t>
  </si>
  <si>
    <t>FEB3a</t>
  </si>
  <si>
    <t>BAL3a</t>
  </si>
  <si>
    <t>T2f</t>
  </si>
  <si>
    <t>BAL25b</t>
  </si>
  <si>
    <t>K1b1a1</t>
  </si>
  <si>
    <t>CSAT25a</t>
  </si>
  <si>
    <t>CSAT19a</t>
  </si>
  <si>
    <t>KON2a</t>
  </si>
  <si>
    <t>KEFP2a</t>
  </si>
  <si>
    <t>J2b1a</t>
  </si>
  <si>
    <t>I2351</t>
  </si>
  <si>
    <t>TOLM2a</t>
  </si>
  <si>
    <t>T2c2</t>
  </si>
  <si>
    <t>VEJ12a</t>
  </si>
  <si>
    <t>U8b1a</t>
  </si>
  <si>
    <t>I2353</t>
  </si>
  <si>
    <t>PULE1.10a</t>
  </si>
  <si>
    <t>Tiszapolgar_ECA</t>
  </si>
  <si>
    <t>I2354</t>
  </si>
  <si>
    <t>PULE1.13a</t>
  </si>
  <si>
    <t>PULE1.18a</t>
  </si>
  <si>
    <t>I2356</t>
  </si>
  <si>
    <t>PULE1.22a</t>
  </si>
  <si>
    <t>PULE1.23a</t>
  </si>
  <si>
    <t>H1e</t>
  </si>
  <si>
    <t>PULE1.24</t>
  </si>
  <si>
    <t>K1a4f</t>
  </si>
  <si>
    <t>I2359</t>
  </si>
  <si>
    <t>PULE1.26a</t>
  </si>
  <si>
    <t>I2395</t>
  </si>
  <si>
    <t>H26a</t>
  </si>
  <si>
    <t>HV</t>
  </si>
  <si>
    <t>I2368</t>
  </si>
  <si>
    <t>J2a1a1</t>
  </si>
  <si>
    <t>U5b3f</t>
  </si>
  <si>
    <t>I2373</t>
  </si>
  <si>
    <t>I2374</t>
  </si>
  <si>
    <t>H7</t>
  </si>
  <si>
    <t>I2376</t>
  </si>
  <si>
    <t>U8b1b</t>
  </si>
  <si>
    <t>N1a1</t>
  </si>
  <si>
    <t>K1a1</t>
  </si>
  <si>
    <t>I2383</t>
  </si>
  <si>
    <t>T2b23</t>
  </si>
  <si>
    <t>K1a26</t>
  </si>
  <si>
    <t>K1b1a</t>
  </si>
  <si>
    <t>VEJ9a</t>
  </si>
  <si>
    <t>H40</t>
  </si>
  <si>
    <t>PULE1.9a</t>
  </si>
  <si>
    <t>VSM3a</t>
  </si>
  <si>
    <t>U5a1</t>
  </si>
  <si>
    <t>J1c</t>
  </si>
  <si>
    <t>U8b1a1</t>
  </si>
  <si>
    <t>J1c3b</t>
  </si>
  <si>
    <t>N1a1a3</t>
  </si>
  <si>
    <t>U5a1c1</t>
  </si>
  <si>
    <t>H1a</t>
  </si>
  <si>
    <t>Iberia_EN</t>
  </si>
  <si>
    <t>ALPc_MN</t>
  </si>
  <si>
    <t>Blatterhohle_MN</t>
  </si>
  <si>
    <t>CB13.SG</t>
  </si>
  <si>
    <t>Mina3</t>
  </si>
  <si>
    <t>La Mina</t>
  </si>
  <si>
    <t>K1a1b1</t>
  </si>
  <si>
    <t>Mina4</t>
  </si>
  <si>
    <t>H1</t>
  </si>
  <si>
    <t>Mina6</t>
  </si>
  <si>
    <t>Mina18</t>
  </si>
  <si>
    <t>U5b1</t>
  </si>
  <si>
    <t>K1a2a</t>
  </si>
  <si>
    <t>minus</t>
  </si>
  <si>
    <t>MIR5, MIR6</t>
  </si>
  <si>
    <t>X2b</t>
  </si>
  <si>
    <t>MIR1</t>
  </si>
  <si>
    <t>MIR2</t>
  </si>
  <si>
    <t>MIR13</t>
  </si>
  <si>
    <t>H3c3</t>
  </si>
  <si>
    <t>MIR14</t>
  </si>
  <si>
    <t>H3</t>
  </si>
  <si>
    <t>MIR17</t>
  </si>
  <si>
    <t>MIR18</t>
  </si>
  <si>
    <t>H1t</t>
  </si>
  <si>
    <t>MIR19</t>
  </si>
  <si>
    <t>MIR21</t>
  </si>
  <si>
    <t>MIR22</t>
  </si>
  <si>
    <t>MIR24</t>
  </si>
  <si>
    <t>J2b1a3</t>
  </si>
  <si>
    <t>MIR25</t>
  </si>
  <si>
    <t>U3a1</t>
  </si>
  <si>
    <t>Troc1</t>
  </si>
  <si>
    <t>Els Trocs</t>
  </si>
  <si>
    <t>J1c3</t>
  </si>
  <si>
    <t>Troc3</t>
  </si>
  <si>
    <t>Troc5</t>
  </si>
  <si>
    <t>Troc7</t>
  </si>
  <si>
    <t>V</t>
  </si>
  <si>
    <t>ES.1/4</t>
  </si>
  <si>
    <t>Tooth</t>
  </si>
  <si>
    <t>ES-6G-110</t>
  </si>
  <si>
    <t>E-06-Ind1</t>
  </si>
  <si>
    <t>K1a4a1</t>
  </si>
  <si>
    <t>LY.II.A.10.15069</t>
  </si>
  <si>
    <t>T2c1b</t>
  </si>
  <si>
    <t>LBK1976</t>
  </si>
  <si>
    <t>T2e</t>
  </si>
  <si>
    <t>LBK1992</t>
  </si>
  <si>
    <t>LBK2155</t>
  </si>
  <si>
    <t>KAR6</t>
  </si>
  <si>
    <t>Karsdorf</t>
  </si>
  <si>
    <t>KAR16A</t>
  </si>
  <si>
    <t>H46b</t>
  </si>
  <si>
    <t>Blatterhole Cave</t>
  </si>
  <si>
    <t>H5</t>
  </si>
  <si>
    <t>U5b2b2</t>
  </si>
  <si>
    <t>U5b2a2</t>
  </si>
  <si>
    <t>Bla28</t>
  </si>
  <si>
    <t>J1c1b1</t>
  </si>
  <si>
    <t>UWS4</t>
  </si>
  <si>
    <t>Unterwiederstedt</t>
  </si>
  <si>
    <t>J1c17</t>
  </si>
  <si>
    <t>HAL5</t>
  </si>
  <si>
    <t>Halberstadt-Sonntagsfeld</t>
  </si>
  <si>
    <t>T2c1</t>
  </si>
  <si>
    <t>HAL25</t>
  </si>
  <si>
    <t>HAL14</t>
  </si>
  <si>
    <t>HAL34</t>
  </si>
  <si>
    <t>HAL4</t>
  </si>
  <si>
    <t>HAL2</t>
  </si>
  <si>
    <t>N1a1a1a2</t>
  </si>
  <si>
    <t>HAL19</t>
  </si>
  <si>
    <t>HAL03a</t>
  </si>
  <si>
    <t>HAL07a</t>
  </si>
  <si>
    <t>HAL17b</t>
  </si>
  <si>
    <t>HAL18a</t>
  </si>
  <si>
    <t>HAL21a</t>
  </si>
  <si>
    <t>HAL27a</t>
  </si>
  <si>
    <t>HAL31a</t>
  </si>
  <si>
    <t>HAL32b</t>
  </si>
  <si>
    <t>HAL35b</t>
  </si>
  <si>
    <t>HAL38a</t>
  </si>
  <si>
    <t>HAL39b</t>
  </si>
  <si>
    <t>HAL40a</t>
  </si>
  <si>
    <t>HAL24</t>
  </si>
  <si>
    <t>LB-KO1</t>
  </si>
  <si>
    <t>Losch-Villa</t>
  </si>
  <si>
    <t>I1560_d</t>
  </si>
  <si>
    <t>I0800</t>
  </si>
  <si>
    <t>I0802</t>
  </si>
  <si>
    <t>Salzmuende_MN</t>
  </si>
  <si>
    <t>Roessen_MN</t>
  </si>
  <si>
    <t>I0807</t>
  </si>
  <si>
    <t>I0559</t>
  </si>
  <si>
    <t>I0560</t>
  </si>
  <si>
    <t>Baalberge_MN</t>
  </si>
  <si>
    <t>I0551</t>
  </si>
  <si>
    <t>CT</t>
  </si>
  <si>
    <t>G2a2a</t>
  </si>
  <si>
    <t>V1a</t>
  </si>
  <si>
    <t>U5b2b</t>
  </si>
  <si>
    <t>I2014</t>
  </si>
  <si>
    <t>I2020</t>
  </si>
  <si>
    <t>I2022</t>
  </si>
  <si>
    <t>G2</t>
  </si>
  <si>
    <t>U5b2b1a</t>
  </si>
  <si>
    <t>H27</t>
  </si>
  <si>
    <t>U2</t>
  </si>
  <si>
    <t>Germany_MN</t>
  </si>
  <si>
    <t>H2</t>
  </si>
  <si>
    <t>G2a2a1</t>
  </si>
  <si>
    <t>G2a2b2b1a</t>
  </si>
  <si>
    <t>G2a2b2b1</t>
  </si>
  <si>
    <t>G2a2b2a</t>
  </si>
  <si>
    <t>C1a2</t>
  </si>
  <si>
    <t>I2a2a1b1</t>
  </si>
  <si>
    <t>I2a2a</t>
  </si>
  <si>
    <t>I</t>
  </si>
  <si>
    <t>I2a2a1b</t>
  </si>
  <si>
    <t>G2a2b2a1a</t>
  </si>
  <si>
    <t>G2a</t>
  </si>
  <si>
    <t>I2a1</t>
  </si>
  <si>
    <t>C</t>
  </si>
  <si>
    <t>J2a</t>
  </si>
  <si>
    <t>H1b1</t>
  </si>
  <si>
    <t>I2</t>
  </si>
  <si>
    <t>I2a</t>
  </si>
  <si>
    <t>G2a2b2a1a1c1a</t>
  </si>
  <si>
    <t>G2a2b</t>
  </si>
  <si>
    <t>I2c</t>
  </si>
  <si>
    <t>I2a1a1</t>
  </si>
  <si>
    <t>G2a2b2a1a1b1</t>
  </si>
  <si>
    <t>G</t>
  </si>
  <si>
    <t>ESP30</t>
  </si>
  <si>
    <t>H1e1a</t>
  </si>
  <si>
    <t>QLB15D</t>
  </si>
  <si>
    <t>R</t>
  </si>
  <si>
    <t>QLB18A</t>
  </si>
  <si>
    <t>T2e1</t>
  </si>
  <si>
    <t>SALZ77A</t>
  </si>
  <si>
    <t>SALZ57A</t>
  </si>
  <si>
    <t>SALZ3B</t>
  </si>
  <si>
    <t>HAL13a</t>
  </si>
  <si>
    <t>R1</t>
  </si>
  <si>
    <t>I2a1b1</t>
  </si>
  <si>
    <t>I2a2a1b2</t>
  </si>
  <si>
    <t>I2a2</t>
  </si>
  <si>
    <t>LY.II.A.10.15066</t>
  </si>
  <si>
    <t>U5b2b3a</t>
  </si>
  <si>
    <t>LY.II.A.10.15067</t>
  </si>
  <si>
    <t>LY.II.A.10.15068</t>
  </si>
  <si>
    <t>K1a4a1a</t>
  </si>
  <si>
    <t>BUD9a</t>
  </si>
  <si>
    <t>EBSA2a</t>
  </si>
  <si>
    <t>POPI5a</t>
  </si>
  <si>
    <t>TISO3a</t>
  </si>
  <si>
    <t>SZEH5a</t>
  </si>
  <si>
    <t>SZEH7b</t>
  </si>
  <si>
    <t>ALE4a</t>
  </si>
  <si>
    <t>GEN100</t>
  </si>
  <si>
    <t>HAL15a</t>
  </si>
  <si>
    <t>HAL20b</t>
  </si>
  <si>
    <t>HAL22b</t>
  </si>
  <si>
    <t>Törökszentmiklós, road 4, site 3</t>
  </si>
  <si>
    <t>Tiszaszőlős-Domaháza</t>
  </si>
  <si>
    <t>Alsónyék-Bátaszék, Mérnöki telep</t>
  </si>
  <si>
    <t>Lánycsók, Gata-Csatola</t>
  </si>
  <si>
    <t>Alsónyék-Bátaszék, site 11</t>
  </si>
  <si>
    <t>Bátaszék-Lajvér</t>
  </si>
  <si>
    <t>Budakeszi, Szőlőskert-Tangazdaság</t>
  </si>
  <si>
    <t>KON3</t>
  </si>
  <si>
    <t>Enese elkerülő, Kóny, Proletár-dülö, M85, Site 2</t>
  </si>
  <si>
    <t>BOVO1b</t>
  </si>
  <si>
    <t>Bölcske-Gyűrűsvölgy</t>
  </si>
  <si>
    <t>Cegléd, site 4/1</t>
  </si>
  <si>
    <t>Cegléd, site 4/2</t>
  </si>
  <si>
    <t>Cegléd, site 4/3</t>
  </si>
  <si>
    <t>Kompolt-Kígyósér</t>
  </si>
  <si>
    <t>Polgár-Ferenci-hát</t>
  </si>
  <si>
    <t>Pusztataskony-Ledence I.</t>
  </si>
  <si>
    <t>Tiszadob-Ókenéz</t>
  </si>
  <si>
    <t>Hejőkürt-Lidl logisztikai központ</t>
  </si>
  <si>
    <t>Mezőkövesd-Mocsolyás</t>
  </si>
  <si>
    <t>Hajdúnánás-Eszlári út</t>
  </si>
  <si>
    <t>HAJE10a</t>
  </si>
  <si>
    <t>MEMO7a</t>
  </si>
  <si>
    <t>Ebes-Sajtgyár</t>
  </si>
  <si>
    <t>EBVO5a</t>
  </si>
  <si>
    <t>Ebes-Zsongvölgy</t>
  </si>
  <si>
    <t>Polgár-Piócás</t>
  </si>
  <si>
    <t>Szederkény-Kukorica-dülö</t>
  </si>
  <si>
    <t>Vésztő-Mágor</t>
  </si>
  <si>
    <t>Hódmezővásárhely-Kökénydomb Vörös tanya</t>
  </si>
  <si>
    <t>Apc-Berekalja</t>
  </si>
  <si>
    <t>Veszprém Jutasi út</t>
  </si>
  <si>
    <t>Felsőörs-Bárókert</t>
  </si>
  <si>
    <t>Csabdi-Télizöldes</t>
  </si>
  <si>
    <t>Nemesnádudvar-Papföld, M9/7 lh.</t>
  </si>
  <si>
    <t>Keszthely-Fenékpuszta, Pusztaszentegyházi-dűlő</t>
  </si>
  <si>
    <t>Lánycsók, Csata-alja</t>
  </si>
  <si>
    <t>Alsónyék, site 11</t>
  </si>
  <si>
    <t>Abony, Turjányos-dűlő</t>
  </si>
  <si>
    <t>Balatonlelle-Felső-Gamász</t>
  </si>
  <si>
    <t>Vörs</t>
  </si>
  <si>
    <t>Vámosgyörk MHAT telep</t>
  </si>
  <si>
    <t>Budakalász-Luppa csárda</t>
  </si>
  <si>
    <t>Alsónémedi</t>
  </si>
  <si>
    <t>Viesenhaeuser Hof, Stuttgart-Muehlhausen</t>
  </si>
  <si>
    <t>Esperstedt</t>
  </si>
  <si>
    <t>Salzmuende-Schiebzig</t>
  </si>
  <si>
    <t>El Prado de Pancorbo, Burgos</t>
  </si>
  <si>
    <t>Cova Bonica, Vallirana, Barcelona</t>
  </si>
  <si>
    <t>El Sotillo, Alava, Basque Country</t>
  </si>
  <si>
    <t>El Mirador Cave, Atapuerca, Burgos</t>
  </si>
  <si>
    <t>Las Yurdinas II, Alava, Basque Country</t>
  </si>
  <si>
    <t>Alto de la Huesera, Alava, Basque country</t>
  </si>
  <si>
    <t>La Chabola de la Hechicera, Alava, Basque country</t>
  </si>
  <si>
    <t>Bla16</t>
  </si>
  <si>
    <t>Bla5</t>
  </si>
  <si>
    <t>Bla8</t>
  </si>
  <si>
    <t>E-14-Ind2</t>
  </si>
  <si>
    <t>LHUE11J.5</t>
  </si>
  <si>
    <t>5.-K18</t>
  </si>
  <si>
    <t>LHUE2010.10</t>
  </si>
  <si>
    <t>1.-K11</t>
  </si>
  <si>
    <t>3.-K11</t>
  </si>
  <si>
    <t>LHUE2010.11</t>
  </si>
  <si>
    <t>LHUE2014.11J</t>
  </si>
  <si>
    <t>Stuttgart</t>
  </si>
  <si>
    <t>I2012</t>
  </si>
  <si>
    <t>I3269</t>
  </si>
  <si>
    <t>I3270</t>
  </si>
  <si>
    <t>I3271</t>
  </si>
  <si>
    <t>I3272</t>
  </si>
  <si>
    <t>I3273</t>
  </si>
  <si>
    <t>I3276</t>
  </si>
  <si>
    <t>I3277</t>
  </si>
  <si>
    <t>SCHM2a</t>
  </si>
  <si>
    <t>Skeletal element</t>
  </si>
  <si>
    <t>#Libraries</t>
  </si>
  <si>
    <t>Location</t>
  </si>
  <si>
    <t>Country</t>
  </si>
  <si>
    <t xml:space="preserve"> Lat. </t>
  </si>
  <si>
    <t xml:space="preserve"> Long. </t>
  </si>
  <si>
    <t>% endogenous for the best library</t>
  </si>
  <si>
    <t>SNPs hit on autosomes</t>
  </si>
  <si>
    <t>UDG treatment</t>
  </si>
  <si>
    <t>Date</t>
  </si>
  <si>
    <t>Erwitte-Schmerlecke</t>
  </si>
  <si>
    <t>Quedlinburg, Site IX</t>
  </si>
  <si>
    <t>Not being used for analyses:</t>
  </si>
  <si>
    <t>Törökszentmiklos Tiszapüspöki Karanycs haromag 3. lh.</t>
  </si>
  <si>
    <t>IJK (x J)</t>
  </si>
  <si>
    <t>R1b1a2</t>
  </si>
  <si>
    <t>G2a2b2b</t>
  </si>
  <si>
    <t>Bükk_MN</t>
  </si>
  <si>
    <t>ALPc_Tiszadob_Bükk_MN</t>
  </si>
  <si>
    <t>GEN68</t>
  </si>
  <si>
    <t>GEN18</t>
  </si>
  <si>
    <t>TISO1b</t>
  </si>
  <si>
    <t>TISO13a</t>
  </si>
  <si>
    <t>HELI2a</t>
  </si>
  <si>
    <t>HELI11a</t>
  </si>
  <si>
    <t>MEMO2b</t>
  </si>
  <si>
    <t>MEMO24b</t>
  </si>
  <si>
    <t>HAJE7a</t>
  </si>
  <si>
    <t>KOKE3a</t>
  </si>
  <si>
    <t>ALE14a</t>
  </si>
  <si>
    <t>M6-116.12a</t>
  </si>
  <si>
    <t>GEN67</t>
  </si>
  <si>
    <t>GEN49</t>
  </si>
  <si>
    <t>GEN60</t>
  </si>
  <si>
    <t>GEN61</t>
  </si>
  <si>
    <t>GEN62</t>
  </si>
  <si>
    <t>GEN63</t>
  </si>
  <si>
    <t>GEN21</t>
  </si>
  <si>
    <t>GEN22</t>
  </si>
  <si>
    <t>GEN23</t>
  </si>
  <si>
    <t>GEN24</t>
  </si>
  <si>
    <t>Vors1</t>
  </si>
  <si>
    <t>GEN55</t>
  </si>
  <si>
    <t>GEN12a</t>
  </si>
  <si>
    <t>GEN13a</t>
  </si>
  <si>
    <t>GEN15a</t>
  </si>
  <si>
    <t>GEN16a</t>
  </si>
  <si>
    <t>GEN17a</t>
  </si>
  <si>
    <t>Inventario0/4</t>
  </si>
  <si>
    <t>TISO11a</t>
  </si>
  <si>
    <t>HAJE1a</t>
  </si>
  <si>
    <t>GEN14a</t>
  </si>
  <si>
    <t>TOSM1a</t>
  </si>
  <si>
    <t>TOSM3a</t>
  </si>
  <si>
    <t>5706-5541 calBCE (6700±40 BP, Poz-83628)</t>
  </si>
  <si>
    <t>5702-5536 calBCE (6695±40BP, MAMS-11939 )</t>
  </si>
  <si>
    <t>5207-4944 calBCE (6110±30 BP, Beta-310038)</t>
  </si>
  <si>
    <t>5208-4948 calBCE (6115±35 BP, Poz-82584)</t>
  </si>
  <si>
    <t>5300-4900 BCE</t>
  </si>
  <si>
    <t>5500-5000 BCE</t>
  </si>
  <si>
    <t>5208-4942 calBCE (6110±40 BP, Poz-83630)</t>
  </si>
  <si>
    <t>5500-5300 BCE</t>
  </si>
  <si>
    <t>5302-5057 calBCE (6220±40 BP, Poz-83631)</t>
  </si>
  <si>
    <t>5221-5000 calBCE (6170±40 BP, Poz-83632)</t>
  </si>
  <si>
    <t>5400-5000 BCE</t>
  </si>
  <si>
    <t>5320-5080 calBCE (6264±34 BP)</t>
  </si>
  <si>
    <t>5000-4500 BCE</t>
  </si>
  <si>
    <t>5195-4842 calBCE (6060±40 BP, Poz-83633)</t>
  </si>
  <si>
    <t>4826-4602 calBCE (5850±40 BP, Poz-82582)</t>
  </si>
  <si>
    <t>4444-4257 calBCE (5480±35 BP, Poz-83629)</t>
  </si>
  <si>
    <t>4500-4000 BCE</t>
  </si>
  <si>
    <t>4228-3963 calBCE (5230±40 BP, Poz-83638)</t>
  </si>
  <si>
    <t>4300-3900 BCE</t>
  </si>
  <si>
    <t>3800-3600 BCE</t>
  </si>
  <si>
    <t>3337-3024 calBCE (4465±30 BP, Poz-83637)</t>
  </si>
  <si>
    <t>3367-3103 calBCE (4545±35 BP, Poz-83634)</t>
  </si>
  <si>
    <t>3359-3098 calBCE (4520±35 BP, Poz-83635)</t>
  </si>
  <si>
    <t>5295-5057 calBCE (6211±32 BP, KIA-40346)</t>
  </si>
  <si>
    <t>5212-4992 calBCE (6137±35 BP, KIA-40342)</t>
  </si>
  <si>
    <t>5295-5057 calBCE (6211±32 BP, KIA-40349)</t>
  </si>
  <si>
    <t>5210-5002 calBCE (6144±32 BP, KIA-40343)</t>
  </si>
  <si>
    <t>5202-4852 calBCE (6080±32 BP, KIA-40341)</t>
  </si>
  <si>
    <t>5201-4850 calBCE (6076±34 BP, KIA-40348)</t>
  </si>
  <si>
    <t>3970-3710 calBCE (5061±62 BP, Er-7784)</t>
  </si>
  <si>
    <t>3640-3376 calBCE (4745±52 BP, Er-7856)</t>
  </si>
  <si>
    <t>3400-3025 BCE</t>
  </si>
  <si>
    <t>3345-3097 calBCE (4498±27 BP, KIA-31459)</t>
  </si>
  <si>
    <t>4600-4300 BCE</t>
  </si>
  <si>
    <t>3337-3024 calBCE (4465±30, KIA-28846)</t>
  </si>
  <si>
    <t>3958-3344 calBCE [3512-3344 calBCE (4615±30, KIA-28845, Bla16); 3958-3773 calBCE (5055±35, KIA-37508, Bla27)]</t>
  </si>
  <si>
    <t>3704-3117 calBCE [3498-3117 calBCE (4580±30, KIA-28844, Bla5); 3704-3539 calBCE (4860±30, KIA-45011, Bla7); 3634-3378 calBCE (4730±25, KIA-45010, Bla13)]</t>
  </si>
  <si>
    <t>4038-3532 calBCE [3786-3657 calBCE (4950±30, KIA-45006, Bla8); 3713-3642 calBCE (4905±25, KIA-45008, Bla9); 4038-3810 calBCE (5145±30, KIA-45007, Bla11); 3703-3532 calBCE (4845±35, KIA-37507, Bla24)]</t>
  </si>
  <si>
    <t>5294-5066 calBCE (6217±25 BP, MAMS-16161)</t>
  </si>
  <si>
    <t>4827-4692 calBCE (5880±30 BP, Beta-366569)</t>
  </si>
  <si>
    <t>5469-5327 calBCE (6410±30, Beta-384724)</t>
  </si>
  <si>
    <t>3900-3600 BCE</t>
  </si>
  <si>
    <t xml:space="preserve">2481-2212 calBCE (3900±40 BP, Beta-299300) </t>
  </si>
  <si>
    <t>2916-2714 calBCE (4250±30 BP, Beta-299305)</t>
  </si>
  <si>
    <t>2900-2346 BCE [2568-2346 calBCE (3950±30 BP, Beta-416457); 2857-2496 calBCE (4080±30 BP, Beta-416456); 2865-2575 calBCE (4110±30 BP, Beta-416458); 2900-2679 calBCE (4210±30 BP, Beta-416455); based on dates of other El Mirador samples)</t>
  </si>
  <si>
    <t>2568-2346 calBCE (3950±30 BP, Beta-416457)</t>
  </si>
  <si>
    <t>2857-2496 calBCE (4080±30 BP, Beta-416456)</t>
  </si>
  <si>
    <t>2865-2575 calBCE (4110±30 BP, Beta-416458)</t>
  </si>
  <si>
    <t>2900-2679 calBCE (4210±30 BP, Beta-416455)</t>
  </si>
  <si>
    <t>3354-2943 calBCE (4470±50 BP, Poz-83429)</t>
  </si>
  <si>
    <t>3092-2877 calBCE [3092-2918 calBCE (4390±30 BP, Beta-301225), 3011-2877 calBCE (4290±30 BP, Beta-301226)]</t>
  </si>
  <si>
    <t xml:space="preserve">3090-2894 calBCE (4350±40 BP, Beta-288937) </t>
  </si>
  <si>
    <t xml:space="preserve">2571-2347 calBCE (3960±30 BP, Beta-299306) </t>
  </si>
  <si>
    <t xml:space="preserve">3014-2891 calBCE (4320±30 BP, Beta-301223) </t>
  </si>
  <si>
    <t>3350-2750 BCE [3022-2779 calBCE (4290±40 BP, Beta-137895); 3090-2900 calBCE (4360±40 BP, Beta-137896); 3310-2904 calBCE (4390±40 BP, Beta-148054) three dates of the whole stratigraphy of the site]</t>
  </si>
  <si>
    <t>3263-2903 calBCE (4380±40 BP, Beta-288933)</t>
  </si>
  <si>
    <t>3627-3363 calBCE (4670±40 BP, Beta-288935)</t>
  </si>
  <si>
    <t>3092-2918 calBCE (4390±30 BP, Beta-301225)</t>
  </si>
  <si>
    <t>3100-2850 BCE (based on other dated samples in same layer)</t>
  </si>
  <si>
    <t>6000-5500 BCE</t>
  </si>
  <si>
    <t>3780-3099 BCE [3359-3099 calBCE (4521±34 BP, KIA 2384); 3780-3647 calBCE (4930±36 BP, KIA 2388); layer dates oldest and youngest of eight dated individuals in the same collective grave]</t>
  </si>
  <si>
    <t>5713-5566 calBCE (6726±35 BP, OxA-28101)</t>
  </si>
  <si>
    <t>5641-5547 calBCE (6677±27 BP, MAMS-11928)</t>
  </si>
  <si>
    <t>5832-5667 calBCE (6857±31 BP, MAMS-11935)</t>
  </si>
  <si>
    <t>5800-5500 BCE</t>
  </si>
  <si>
    <t>5309-5074 calBCE (6244±34 BP, SUERC-51459)</t>
  </si>
  <si>
    <t>5295-4950 calBCE (6164±64 BP,OxA-23763)</t>
  </si>
  <si>
    <t>5281-5026 calBCE (6185±34 BP, OxA-27732)</t>
  </si>
  <si>
    <t>5291-5056 calBCE (6207±30 BP, OxA-27858)</t>
  </si>
  <si>
    <t>5306-5071 calBCE (6237±32 BP, OxA-27861)</t>
  </si>
  <si>
    <t>5211-5011 calBCE (6153±33 BP, OxA-28020)</t>
  </si>
  <si>
    <t>5321-5081 calBCE (6267±33 BP)</t>
  </si>
  <si>
    <t>4491-4357 calBCE (5598±32 BP, MAMS-14819)</t>
  </si>
  <si>
    <t>5100-4750 BCE</t>
  </si>
  <si>
    <t>4800-4500 BCE</t>
  </si>
  <si>
    <t>5030-4848 calBCE (6049±29 BP, MAMS-14817)</t>
  </si>
  <si>
    <t>5209-4912 cal BCE (6100 ± 40 BP, Poz-88115)</t>
  </si>
  <si>
    <t>3600-2850 BCE</t>
  </si>
  <si>
    <t>5016-4838 calBCE (6032±32 BP, MAMS-14814)</t>
  </si>
  <si>
    <t>4333-4072 calBCE (5380±30 BP, Beta-310033)</t>
  </si>
  <si>
    <t>4232-4046 calBCE (5300±23 BP, MAMS-14132)</t>
  </si>
  <si>
    <t>4339-4237 calBCE (5418±29 BP, MAMS-14828)</t>
  </si>
  <si>
    <t>3300-2850 BCE</t>
  </si>
  <si>
    <t>3909-3651 calBCE (4960±40 BP, VERA-5402)</t>
  </si>
  <si>
    <t>3762-3636 calBCE (4890±35 BP, VERA-5160)</t>
  </si>
  <si>
    <t>3315-2923 calBCE (4421±27 BP, MAMS-14825)</t>
  </si>
  <si>
    <t>5217-5041 calBCE (6174±29 BP, MAMS-22823)</t>
  </si>
  <si>
    <t>5310-5076 calBCE (6246±30 BP, MAMS-24635)</t>
  </si>
  <si>
    <t>5500-4850 BCE</t>
  </si>
  <si>
    <t>5223-5021 calBCE (6180±34 BP, MAMS-21485)</t>
  </si>
  <si>
    <t>5210-5002 calBCE (6153±33 BP, MAMS-21482)</t>
  </si>
  <si>
    <t>5213-5009 calBCE (6156±35 BP, MAMS-21480)</t>
  </si>
  <si>
    <t>5211-4991 calBCE (MAMS-21479; 6136±34 BP?)</t>
  </si>
  <si>
    <t>5219-5021 calBCE (6173±34 BP, MAMS-21483)</t>
  </si>
  <si>
    <t xml:space="preserve">5211-4963 calBCE (KIA-40350; 6130±40 BP?) </t>
  </si>
  <si>
    <t>5199-4857 calBCE (KIA-40344; 6081±30 BP?)</t>
  </si>
  <si>
    <t>3654-3527 calBCE (4815±26 BP, MAMS-22818)</t>
  </si>
  <si>
    <t>5311-5218 calBCE (6280±25 BP, MAMS-16159)</t>
  </si>
  <si>
    <t>5310-5078 calBCE (6249±28 BP, MAMS-16164)</t>
  </si>
  <si>
    <t>5303-5075 calBCE (6234±28 BP, MAMS-16166)</t>
  </si>
  <si>
    <t>3893-3661 calBCE (4970±30 BP, Beta 316132)</t>
  </si>
  <si>
    <t>5704-5556 calBCE (6704±34 BP, MAMS-11933)</t>
  </si>
  <si>
    <t>5359-5224 calBCE (6321±28 BP, MAMS-14830)</t>
  </si>
  <si>
    <t>5301-5076 calBCE (6233±23 BP, MAMS-14145)</t>
  </si>
  <si>
    <t>5202-4851 calBCE (6079±33 BP, MAMS-14808)</t>
  </si>
  <si>
    <t>4796-4685 calBCE (5861±26 BP, MAMS-14827)</t>
  </si>
  <si>
    <t>Hódmezővásárhely-Gorzsa grave 18</t>
  </si>
  <si>
    <t>Hódmezővásárhely-Gorzsa grave 4</t>
  </si>
  <si>
    <t>mtDNA coverage</t>
  </si>
  <si>
    <t>mtDNA contamination estimate (95% CI)</t>
  </si>
  <si>
    <t>305, 619</t>
  </si>
  <si>
    <t>[0.999,1.000]</t>
  </si>
  <si>
    <t>[0.999,1.000], [0.999,1.000]</t>
  </si>
  <si>
    <t>[0.994,0.998]</t>
  </si>
  <si>
    <t>[0.996,1.000]</t>
  </si>
  <si>
    <t>[0.997,1.000]</t>
  </si>
  <si>
    <t>[0.995,1.000]</t>
  </si>
  <si>
    <t>Petrous (cohlea, left)</t>
  </si>
  <si>
    <t>Hungary</t>
  </si>
  <si>
    <t>[0.986,0.992]</t>
  </si>
  <si>
    <t>[0.982,0.992]</t>
  </si>
  <si>
    <t>Tooth (M46/M47)</t>
  </si>
  <si>
    <t>[0.981,0.993]</t>
  </si>
  <si>
    <t>Tooth (M36)</t>
  </si>
  <si>
    <t>Tooth (M17)</t>
  </si>
  <si>
    <t>Petrous (cohlea, right)</t>
  </si>
  <si>
    <t>Tooth (M24)</t>
  </si>
  <si>
    <t>[0.976,0.990]</t>
  </si>
  <si>
    <t>Petrous (right)</t>
  </si>
  <si>
    <t>[0.984,0.991]</t>
  </si>
  <si>
    <t>Tooth (M26)</t>
  </si>
  <si>
    <t>Tooth (M18)</t>
  </si>
  <si>
    <t>[0.991,0.999]</t>
  </si>
  <si>
    <t>Tooth (premolar)</t>
  </si>
  <si>
    <t>[0.978,0.991]</t>
  </si>
  <si>
    <t>[0.981,0.990]</t>
  </si>
  <si>
    <t>Tooth (M38)</t>
  </si>
  <si>
    <t>ALPc_Szakalhat_MN</t>
  </si>
  <si>
    <t>Tooth (M37)</t>
  </si>
  <si>
    <t>Tooth (m75)</t>
  </si>
  <si>
    <t>[0.991,0.997]</t>
  </si>
  <si>
    <t>[0.987,0.995]</t>
  </si>
  <si>
    <t>[0.987,0.997]</t>
  </si>
  <si>
    <t>[0.981,0.992]</t>
  </si>
  <si>
    <t>Tooth (M46)</t>
  </si>
  <si>
    <t>[0.982,0.990]</t>
  </si>
  <si>
    <t>[0.970,0.981]</t>
  </si>
  <si>
    <t>Tooth (C33/43)</t>
  </si>
  <si>
    <t>[0.998,1.000]</t>
  </si>
  <si>
    <t>Tooth (M28)</t>
  </si>
  <si>
    <t>ALPc_Tiszadob_MN</t>
  </si>
  <si>
    <t>Tooth (M16/26)</t>
  </si>
  <si>
    <t>Tooth (PM)</t>
  </si>
  <si>
    <t>ALPc_Szatmar_MN</t>
  </si>
  <si>
    <t>[0.974,0.987]</t>
  </si>
  <si>
    <t>Tooth (M27)</t>
  </si>
  <si>
    <t>Tooth (M47)</t>
  </si>
  <si>
    <t>ALPc_III_MN</t>
  </si>
  <si>
    <t>[0.940,0.962]</t>
  </si>
  <si>
    <t>[0.984,0.998]</t>
  </si>
  <si>
    <t>[0.961,0.994]</t>
  </si>
  <si>
    <t>ALPc_Esztar_MN</t>
  </si>
  <si>
    <t>[0.970,0.989]</t>
  </si>
  <si>
    <t>ALPc_I_MN</t>
  </si>
  <si>
    <t>Tooth (M16)</t>
  </si>
  <si>
    <t>Tooth (M48)</t>
  </si>
  <si>
    <t>[0.978,0.986]</t>
  </si>
  <si>
    <t>[0.991,1.000]</t>
  </si>
  <si>
    <t>[0.992,0.997]</t>
  </si>
  <si>
    <t>[0.934,0.958]</t>
  </si>
  <si>
    <t>[0.986,0.993]</t>
  </si>
  <si>
    <t>[0.993,0.999]</t>
  </si>
  <si>
    <t>[0.995,0.999]</t>
  </si>
  <si>
    <t>Sopot_LN</t>
  </si>
  <si>
    <t>[0.983,0.993]</t>
  </si>
  <si>
    <t>[0.994,0.999]</t>
  </si>
  <si>
    <t>Tooth (PM44)</t>
  </si>
  <si>
    <t>[0.946,0.965]</t>
  </si>
  <si>
    <t>[0.966,0.981]</t>
  </si>
  <si>
    <t>Tooth (m85)</t>
  </si>
  <si>
    <t>[0.982,0.991]</t>
  </si>
  <si>
    <t>[0.981,0.988]</t>
  </si>
  <si>
    <t>[0.997,0.999]</t>
  </si>
  <si>
    <t>[0.966,0.986]</t>
  </si>
  <si>
    <t>[0.985,0.993]</t>
  </si>
  <si>
    <t>[0.980,0.991]</t>
  </si>
  <si>
    <t>[0.976,0.985]</t>
  </si>
  <si>
    <t>[0.979,0.987]</t>
  </si>
  <si>
    <t>[0.976,0.986]</t>
  </si>
  <si>
    <t>[0.983,0.994]</t>
  </si>
  <si>
    <t>[0.941,0.965]</t>
  </si>
  <si>
    <t>[0.969,0.995]</t>
  </si>
  <si>
    <t>[0.972,0.981]</t>
  </si>
  <si>
    <t>[0.970,0.986]</t>
  </si>
  <si>
    <t>Germany</t>
  </si>
  <si>
    <t>[0.975,0.987]</t>
  </si>
  <si>
    <t>Tooth (right upper P2)</t>
  </si>
  <si>
    <t>Tooth (left lower M3)</t>
  </si>
  <si>
    <t>[0.970,0.988]</t>
  </si>
  <si>
    <t>Bone</t>
  </si>
  <si>
    <t>[0.990,0.997]</t>
  </si>
  <si>
    <t>[0.975,0.990]</t>
  </si>
  <si>
    <t>[0.984,0.992]</t>
  </si>
  <si>
    <t>[0.979,0.991]</t>
  </si>
  <si>
    <t>[0.984,0.993]</t>
  </si>
  <si>
    <t>Bone (tibia/Femur)</t>
  </si>
  <si>
    <t>Bone (mandible)</t>
  </si>
  <si>
    <t>Spain</t>
  </si>
  <si>
    <t>[0.994,1.000]</t>
  </si>
  <si>
    <t>plus,half,half</t>
  </si>
  <si>
    <t>[0.922,0.963]</t>
  </si>
  <si>
    <t>Shotgun</t>
  </si>
  <si>
    <t>Iberia_EN.SG</t>
  </si>
  <si>
    <t>[0.977,0.989]</t>
  </si>
  <si>
    <t>Tooth (root)</t>
  </si>
  <si>
    <t>[0.988,0.995]</t>
  </si>
  <si>
    <t>[0.937,0.964]</t>
  </si>
  <si>
    <t>[0.983,1.000]</t>
  </si>
  <si>
    <t>[0.989,0.996]</t>
  </si>
  <si>
    <t>[0.983,0.997]</t>
  </si>
  <si>
    <t>[0.976,0.995]</t>
  </si>
  <si>
    <t>Lab ID</t>
  </si>
  <si>
    <t>I3536</t>
  </si>
  <si>
    <t>I4181</t>
  </si>
  <si>
    <t>I4196</t>
  </si>
  <si>
    <t>Sample ID</t>
  </si>
  <si>
    <t>I3535</t>
  </si>
  <si>
    <t>I3537</t>
  </si>
  <si>
    <t>I4186</t>
  </si>
  <si>
    <t>I4187</t>
  </si>
  <si>
    <t>I4188</t>
  </si>
  <si>
    <t>I4199</t>
  </si>
  <si>
    <t>[0.855,0.932]</t>
  </si>
  <si>
    <t>[0.829,0.898]</t>
  </si>
  <si>
    <t>[0.874,0.927]</t>
  </si>
  <si>
    <t>E1b1b1a1b1</t>
  </si>
  <si>
    <t>[0.778,0.832]</t>
  </si>
  <si>
    <t>[0.759,0.821]</t>
  </si>
  <si>
    <t>[0.352,0.451]</t>
  </si>
  <si>
    <t>Bone (femur, right)</t>
  </si>
  <si>
    <t>[0.729,0.819]</t>
  </si>
  <si>
    <t>[0.642,0.722]</t>
  </si>
  <si>
    <t>mtDNA haplogroup</t>
  </si>
  <si>
    <t>Y chromosome haplogoup</t>
  </si>
  <si>
    <t>Reference</t>
  </si>
  <si>
    <t>Library prep location</t>
  </si>
  <si>
    <t>Fraction of mtDNA reads damaged in last base</t>
  </si>
  <si>
    <t>QC flag/notes</t>
  </si>
  <si>
    <t>Unpublished</t>
  </si>
  <si>
    <t>Budapest</t>
  </si>
  <si>
    <t>MathiesonNature2015 (capture of same sample shotgunned in Gamba2014)</t>
  </si>
  <si>
    <t>Boston</t>
  </si>
  <si>
    <t>MathiesonNature2015 (1240k of same same sample with 390k in HaakLazaridis2015)</t>
  </si>
  <si>
    <t>Adelaide</t>
  </si>
  <si>
    <t>[0.940,0.956]</t>
  </si>
  <si>
    <t>[0.949,0.966]</t>
  </si>
  <si>
    <t>[0.991, 0.995]</t>
  </si>
  <si>
    <t>[0.995, 0.999]</t>
  </si>
  <si>
    <t>[0.998, 1.000]</t>
  </si>
  <si>
    <t>Garadna-Elkerülő út site 2</t>
  </si>
  <si>
    <t>Debrecen Tócópart Erdőalja</t>
  </si>
  <si>
    <t>Tiszadob-Ó-Kenéz</t>
  </si>
  <si>
    <t>[0.966, 0.987]</t>
  </si>
  <si>
    <t>H44b</t>
  </si>
  <si>
    <t>Alsónyék-Elkerülő 2. site</t>
  </si>
  <si>
    <t>[0.962,0.976]</t>
  </si>
  <si>
    <t>4904-4709 calBCE (5920±40 BP, Beta-310039)</t>
  </si>
  <si>
    <t>4930-4715 calBCE (5930±40 BP, Beta-310040)</t>
  </si>
  <si>
    <t>Tiszapolgar_Bodrogkeresztur_ECA</t>
  </si>
  <si>
    <t>[0.980,0.992]</t>
  </si>
  <si>
    <t>[0.964,0.985]</t>
  </si>
  <si>
    <t>Hunyadihalom_MCA</t>
  </si>
  <si>
    <t>Balaton_Lasinja_MCA</t>
  </si>
  <si>
    <t>[0.972, 0.982]</t>
  </si>
  <si>
    <t>[0.970, 0.982]</t>
  </si>
  <si>
    <t>MathiesonNature2015</t>
  </si>
  <si>
    <t>H1/H1au1b</t>
  </si>
  <si>
    <t>New libraries for previously published sample (LazaridisNature2014)</t>
  </si>
  <si>
    <t>172, 332</t>
  </si>
  <si>
    <t>[0.975,0.985], [0.981,0.989]</t>
  </si>
  <si>
    <t>N1a1b</t>
  </si>
  <si>
    <t>V1</t>
  </si>
  <si>
    <t>K1c</t>
  </si>
  <si>
    <t>New libraries added in to previously published data (MathiesonNature2015, which itself was more capture on sample with original 390k data in HaakLazaridis2015)</t>
  </si>
  <si>
    <t>plus, half, plus, half, half</t>
  </si>
  <si>
    <t>0.089, 0.081, 0.089, 0.089, 0.128</t>
  </si>
  <si>
    <t>82, 236, 14, 94, 114</t>
  </si>
  <si>
    <t>[0.987,0.997], [0.989,0.995], [0.999,1.000], [0.993,0.998], [0.994,0.998]</t>
  </si>
  <si>
    <t>plus, half</t>
  </si>
  <si>
    <t>129, 86</t>
  </si>
  <si>
    <t>[0.988,0.996], [0.996,1.000]</t>
  </si>
  <si>
    <t>0.405, 0.156</t>
  </si>
  <si>
    <t>61, 90</t>
  </si>
  <si>
    <t>[0.998,1.000], [0.996,1.000]</t>
  </si>
  <si>
    <t>plus, plus, half</t>
  </si>
  <si>
    <t>0.344, 0.344, 0.109</t>
  </si>
  <si>
    <t>1350, 131, 400</t>
  </si>
  <si>
    <t>[0.991,0.997], [0.994,0.999], [0.997,1.000]</t>
  </si>
  <si>
    <t>0.188, 0.107</t>
  </si>
  <si>
    <t>215, 61</t>
  </si>
  <si>
    <t>[0.988,0.995], [0.983,0.991]</t>
  </si>
  <si>
    <t>0.095, 0.156</t>
  </si>
  <si>
    <t>136, 376</t>
  </si>
  <si>
    <t>[0.991,0.997], [0.997,1.000]</t>
  </si>
  <si>
    <t>New libraries added to MathiesonNature2015</t>
  </si>
  <si>
    <t>0.172, 0.124</t>
  </si>
  <si>
    <t>90, 185</t>
  </si>
  <si>
    <t>[0.976,0.987], [0.995,1.000]</t>
  </si>
  <si>
    <t>0.111, 0.114, 0.084</t>
  </si>
  <si>
    <t>8, 87, 187</t>
  </si>
  <si>
    <t>[0.900,0.954], [0.969,0.981], [0.983,0.991]</t>
  </si>
  <si>
    <t>0.1, 0.083, 0.108, 0.122, 0.102, 0.058</t>
  </si>
  <si>
    <t>149, 149, 851, 134, 197, 551</t>
  </si>
  <si>
    <t>[0.920,0.944], [0.927,0.948], [0.720,0.795], [0.794,0.859], [0.745,0.815], [0.805,0.862]</t>
  </si>
  <si>
    <t>mtDNA contam warning</t>
  </si>
  <si>
    <t>0.098, 0.1, 0.124, 0.093, 0.156, 0.055, 0.093</t>
  </si>
  <si>
    <t>12, 7, 8, 7, 15, 1430, 5</t>
  </si>
  <si>
    <t>[0.948,0.988], [0.872,0.927], [0.939,0.978], [0.893,0.972], [0.927,0.965], [0.989,0.995], [0.849,0.881]</t>
  </si>
  <si>
    <t>5216-5031 calBCE (6170±30 BP, Beta-438208)</t>
  </si>
  <si>
    <t>513, 304</t>
  </si>
  <si>
    <t>.., [0.999,1.000]</t>
  </si>
  <si>
    <t>0.286, 0.105, 0.105</t>
  </si>
  <si>
    <t>577, 822, 687</t>
  </si>
  <si>
    <t>.., [0.992,0.998], [0.993,0.998]</t>
  </si>
  <si>
    <t>T2c1d/T2c1d2</t>
  </si>
  <si>
    <t>OlaldeMBE2015</t>
  </si>
  <si>
    <t>Barcelona</t>
  </si>
  <si>
    <t>0.287, 0.128, 0.13</t>
  </si>
  <si>
    <t>521, 327, 407</t>
  </si>
  <si>
    <t>.., [0.930,0.948], [0.944,0.960]</t>
  </si>
  <si>
    <t>Iberia_CA</t>
  </si>
  <si>
    <t>0.108, 0.081</t>
  </si>
  <si>
    <t>466, 1320</t>
  </si>
  <si>
    <t>[0.989,0.997], [0.987,0.995]</t>
  </si>
  <si>
    <t>[0.902,0.947]</t>
  </si>
  <si>
    <t>Tolna-Mözs TO26</t>
  </si>
  <si>
    <t>[0.900,0.933]</t>
  </si>
  <si>
    <t>[0.696,0.749]</t>
  </si>
  <si>
    <t>W1</t>
  </si>
  <si>
    <t>damage/non-damage difference warning</t>
  </si>
  <si>
    <t>Tolna-Mözs TO3</t>
  </si>
  <si>
    <t>[0.861,0.903]</t>
  </si>
  <si>
    <t>U5b2a2c</t>
  </si>
  <si>
    <t>[0.571,0.691]</t>
  </si>
  <si>
    <t>mtDNA/X contam warning; coverage statistics given here for damage-restricted sequences</t>
  </si>
  <si>
    <t>0.294, 0.132</t>
  </si>
  <si>
    <t>127, 258</t>
  </si>
  <si>
    <t>[0.810,0.873], [0.756,0.833]</t>
  </si>
  <si>
    <t>[0.857, 0.882]</t>
  </si>
  <si>
    <t>[0.806, 0.871]</t>
  </si>
  <si>
    <t>[0.884, 0.912]</t>
  </si>
  <si>
    <t>Note: samples with more than one library have multiple values for library-level metrics (columns S-V), if different</t>
  </si>
  <si>
    <t>i4183</t>
  </si>
  <si>
    <t>i4184</t>
  </si>
  <si>
    <t>i4185</t>
  </si>
  <si>
    <t>i4189</t>
  </si>
  <si>
    <t>Supplementary table 1: Detailed sample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</si>
</sst>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_-* #,##0.00_-;\-* #,##0.00_-;_-* &quot;-&quot;??_-;_-@_-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7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7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4" applyNumberFormat="0" applyAlignment="0" applyProtection="0"/>
    <xf numFmtId="0" fontId="20" fillId="6" borderId="5" applyNumberFormat="0" applyAlignment="0" applyProtection="0"/>
    <xf numFmtId="0" fontId="21" fillId="6" borderId="4" applyNumberFormat="0" applyAlignment="0" applyProtection="0"/>
    <xf numFmtId="0" fontId="22" fillId="0" borderId="6" applyNumberFormat="0" applyFill="0" applyAlignment="0" applyProtection="0"/>
    <xf numFmtId="0" fontId="23" fillId="7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9" fillId="0" borderId="0"/>
  </cellStyleXfs>
  <cellXfs count="13">
    <xf numFmtId="0" fontId="0" fillId="0" borderId="0" xfId="0"/>
    <xf numFmtId="0" fontId="3" fillId="0" borderId="0" xfId="0" applyFont="1"/>
    <xf numFmtId="0" fontId="0" fillId="0" borderId="0" xfId="0" applyFont="1"/>
    <xf numFmtId="11" fontId="0" fillId="0" borderId="0" xfId="0" applyNumberFormat="1"/>
    <xf numFmtId="164" fontId="0" fillId="0" borderId="0" xfId="0" applyNumberFormat="1" applyFont="1"/>
    <xf numFmtId="164" fontId="0" fillId="0" borderId="0" xfId="0" applyNumberFormat="1"/>
    <xf numFmtId="165" fontId="3" fillId="0" borderId="0" xfId="0" applyNumberFormat="1" applyFont="1"/>
    <xf numFmtId="165" fontId="0" fillId="0" borderId="0" xfId="0" applyNumberFormat="1"/>
    <xf numFmtId="164" fontId="3" fillId="0" borderId="0" xfId="0" applyNumberFormat="1" applyFont="1"/>
    <xf numFmtId="0" fontId="10" fillId="0" borderId="0" xfId="0" applyFont="1"/>
    <xf numFmtId="0" fontId="0" fillId="0" borderId="0" xfId="0"/>
    <xf numFmtId="0" fontId="11" fillId="0" borderId="0" xfId="0" applyFont="1" applyFill="1"/>
    <xf numFmtId="0" fontId="0" fillId="0" borderId="0" xfId="0" applyFont="1"/>
  </cellXfs>
  <cellStyles count="5179">
    <cellStyle name="20% - Accent1" xfId="5153" builtinId="30" customBuiltin="1"/>
    <cellStyle name="20% - Accent2" xfId="5157" builtinId="34" customBuiltin="1"/>
    <cellStyle name="20% - Accent3" xfId="5161" builtinId="38" customBuiltin="1"/>
    <cellStyle name="20% - Accent4" xfId="5165" builtinId="42" customBuiltin="1"/>
    <cellStyle name="20% - Accent5" xfId="5169" builtinId="46" customBuiltin="1"/>
    <cellStyle name="20% - Accent6" xfId="5173" builtinId="50" customBuiltin="1"/>
    <cellStyle name="40% - Accent1" xfId="5154" builtinId="31" customBuiltin="1"/>
    <cellStyle name="40% - Accent2" xfId="5158" builtinId="35" customBuiltin="1"/>
    <cellStyle name="40% - Accent3" xfId="5162" builtinId="39" customBuiltin="1"/>
    <cellStyle name="40% - Accent4" xfId="5166" builtinId="43" customBuiltin="1"/>
    <cellStyle name="40% - Accent5" xfId="5170" builtinId="47" customBuiltin="1"/>
    <cellStyle name="40% - Accent6" xfId="5174" builtinId="51" customBuiltin="1"/>
    <cellStyle name="60% - Accent1" xfId="5155" builtinId="32" customBuiltin="1"/>
    <cellStyle name="60% - Accent2" xfId="5159" builtinId="36" customBuiltin="1"/>
    <cellStyle name="60% - Accent3" xfId="5163" builtinId="40" customBuiltin="1"/>
    <cellStyle name="60% - Accent4" xfId="5167" builtinId="44" customBuiltin="1"/>
    <cellStyle name="60% - Accent5" xfId="5171" builtinId="48" customBuiltin="1"/>
    <cellStyle name="60% - Accent6" xfId="5175" builtinId="52" customBuiltin="1"/>
    <cellStyle name="Accent1" xfId="5152" builtinId="29" customBuiltin="1"/>
    <cellStyle name="Accent2" xfId="5156" builtinId="33" customBuiltin="1"/>
    <cellStyle name="Accent3" xfId="5160" builtinId="37" customBuiltin="1"/>
    <cellStyle name="Accent4" xfId="5164" builtinId="41" customBuiltin="1"/>
    <cellStyle name="Accent5" xfId="5168" builtinId="45" customBuiltin="1"/>
    <cellStyle name="Accent6" xfId="5172" builtinId="49" customBuiltin="1"/>
    <cellStyle name="Bad" xfId="5142" builtinId="27" customBuiltin="1"/>
    <cellStyle name="Calculation" xfId="5146" builtinId="22" customBuiltin="1"/>
    <cellStyle name="Check Cell" xfId="5148" builtinId="23" customBuiltin="1"/>
    <cellStyle name="Comma 2" xfId="5134"/>
    <cellStyle name="Excel Built-in Excel Built-in Excel Built-in Normal 5" xfId="2537"/>
    <cellStyle name="Excel Built-in Excel Built-in Excel Built-in TableStyleLight1" xfId="2536"/>
    <cellStyle name="Explanatory Text" xfId="5150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Followed Hyperlink" xfId="1439" builtinId="9" hidden="1"/>
    <cellStyle name="Followed Hyperlink" xfId="1441" builtinId="9" hidden="1"/>
    <cellStyle name="Followed Hyperlink" xfId="1443" builtinId="9" hidden="1"/>
    <cellStyle name="Followed Hyperlink" xfId="1445" builtinId="9" hidden="1"/>
    <cellStyle name="Followed Hyperlink" xfId="1447" builtinId="9" hidden="1"/>
    <cellStyle name="Followed Hyperlink" xfId="1449" builtinId="9" hidden="1"/>
    <cellStyle name="Followed Hyperlink" xfId="1451" builtinId="9" hidden="1"/>
    <cellStyle name="Followed Hyperlink" xfId="1453" builtinId="9" hidden="1"/>
    <cellStyle name="Followed Hyperlink" xfId="1455" builtinId="9" hidden="1"/>
    <cellStyle name="Followed Hyperlink" xfId="1457" builtinId="9" hidden="1"/>
    <cellStyle name="Followed Hyperlink" xfId="1459" builtinId="9" hidden="1"/>
    <cellStyle name="Followed Hyperlink" xfId="1461" builtinId="9" hidden="1"/>
    <cellStyle name="Followed Hyperlink" xfId="1463" builtinId="9" hidden="1"/>
    <cellStyle name="Followed Hyperlink" xfId="1465" builtinId="9" hidden="1"/>
    <cellStyle name="Followed Hyperlink" xfId="1467" builtinId="9" hidden="1"/>
    <cellStyle name="Followed Hyperlink" xfId="1469" builtinId="9" hidden="1"/>
    <cellStyle name="Followed Hyperlink" xfId="1471" builtinId="9" hidden="1"/>
    <cellStyle name="Followed Hyperlink" xfId="1473" builtinId="9" hidden="1"/>
    <cellStyle name="Followed Hyperlink" xfId="1475" builtinId="9" hidden="1"/>
    <cellStyle name="Followed Hyperlink" xfId="1477" builtinId="9" hidden="1"/>
    <cellStyle name="Followed Hyperlink" xfId="1479" builtinId="9" hidden="1"/>
    <cellStyle name="Followed Hyperlink" xfId="1481" builtinId="9" hidden="1"/>
    <cellStyle name="Followed Hyperlink" xfId="1483" builtinId="9" hidden="1"/>
    <cellStyle name="Followed Hyperlink" xfId="1485" builtinId="9" hidden="1"/>
    <cellStyle name="Followed Hyperlink" xfId="1487" builtinId="9" hidden="1"/>
    <cellStyle name="Followed Hyperlink" xfId="1489" builtinId="9" hidden="1"/>
    <cellStyle name="Followed Hyperlink" xfId="1491" builtinId="9" hidden="1"/>
    <cellStyle name="Followed Hyperlink" xfId="1493" builtinId="9" hidden="1"/>
    <cellStyle name="Followed Hyperlink" xfId="1495" builtinId="9" hidden="1"/>
    <cellStyle name="Followed Hyperlink" xfId="1497" builtinId="9" hidden="1"/>
    <cellStyle name="Followed Hyperlink" xfId="1499" builtinId="9" hidden="1"/>
    <cellStyle name="Followed Hyperlink" xfId="1501" builtinId="9" hidden="1"/>
    <cellStyle name="Followed Hyperlink" xfId="1503" builtinId="9" hidden="1"/>
    <cellStyle name="Followed Hyperlink" xfId="1505" builtinId="9" hidden="1"/>
    <cellStyle name="Followed Hyperlink" xfId="1507" builtinId="9" hidden="1"/>
    <cellStyle name="Followed Hyperlink" xfId="1509" builtinId="9" hidden="1"/>
    <cellStyle name="Followed Hyperlink" xfId="1511" builtinId="9" hidden="1"/>
    <cellStyle name="Followed Hyperlink" xfId="1513" builtinId="9" hidden="1"/>
    <cellStyle name="Followed Hyperlink" xfId="1515" builtinId="9" hidden="1"/>
    <cellStyle name="Followed Hyperlink" xfId="1517" builtinId="9" hidden="1"/>
    <cellStyle name="Followed Hyperlink" xfId="1519" builtinId="9" hidden="1"/>
    <cellStyle name="Followed Hyperlink" xfId="1521" builtinId="9" hidden="1"/>
    <cellStyle name="Followed Hyperlink" xfId="1523" builtinId="9" hidden="1"/>
    <cellStyle name="Followed Hyperlink" xfId="1525" builtinId="9" hidden="1"/>
    <cellStyle name="Followed Hyperlink" xfId="1527" builtinId="9" hidden="1"/>
    <cellStyle name="Followed Hyperlink" xfId="1529" builtinId="9" hidden="1"/>
    <cellStyle name="Followed Hyperlink" xfId="1531" builtinId="9" hidden="1"/>
    <cellStyle name="Followed Hyperlink" xfId="1533" builtinId="9" hidden="1"/>
    <cellStyle name="Followed Hyperlink" xfId="1535" builtinId="9" hidden="1"/>
    <cellStyle name="Followed Hyperlink" xfId="1537" builtinId="9" hidden="1"/>
    <cellStyle name="Followed Hyperlink" xfId="1539" builtinId="9" hidden="1"/>
    <cellStyle name="Followed Hyperlink" xfId="1541" builtinId="9" hidden="1"/>
    <cellStyle name="Followed Hyperlink" xfId="1543" builtinId="9" hidden="1"/>
    <cellStyle name="Followed Hyperlink" xfId="1545" builtinId="9" hidden="1"/>
    <cellStyle name="Followed Hyperlink" xfId="1547" builtinId="9" hidden="1"/>
    <cellStyle name="Followed Hyperlink" xfId="1549" builtinId="9" hidden="1"/>
    <cellStyle name="Followed Hyperlink" xfId="1551" builtinId="9" hidden="1"/>
    <cellStyle name="Followed Hyperlink" xfId="1553" builtinId="9" hidden="1"/>
    <cellStyle name="Followed Hyperlink" xfId="1555" builtinId="9" hidden="1"/>
    <cellStyle name="Followed Hyperlink" xfId="1557" builtinId="9" hidden="1"/>
    <cellStyle name="Followed Hyperlink" xfId="1559" builtinId="9" hidden="1"/>
    <cellStyle name="Followed Hyperlink" xfId="1561" builtinId="9" hidden="1"/>
    <cellStyle name="Followed Hyperlink" xfId="1563" builtinId="9" hidden="1"/>
    <cellStyle name="Followed Hyperlink" xfId="1565" builtinId="9" hidden="1"/>
    <cellStyle name="Followed Hyperlink" xfId="1567" builtinId="9" hidden="1"/>
    <cellStyle name="Followed Hyperlink" xfId="1569" builtinId="9" hidden="1"/>
    <cellStyle name="Followed Hyperlink" xfId="1571" builtinId="9" hidden="1"/>
    <cellStyle name="Followed Hyperlink" xfId="1573" builtinId="9" hidden="1"/>
    <cellStyle name="Followed Hyperlink" xfId="1575" builtinId="9" hidden="1"/>
    <cellStyle name="Followed Hyperlink" xfId="1577" builtinId="9" hidden="1"/>
    <cellStyle name="Followed Hyperlink" xfId="1579" builtinId="9" hidden="1"/>
    <cellStyle name="Followed Hyperlink" xfId="1581" builtinId="9" hidden="1"/>
    <cellStyle name="Followed Hyperlink" xfId="1583" builtinId="9" hidden="1"/>
    <cellStyle name="Followed Hyperlink" xfId="1585" builtinId="9" hidden="1"/>
    <cellStyle name="Followed Hyperlink" xfId="1587" builtinId="9" hidden="1"/>
    <cellStyle name="Followed Hyperlink" xfId="1589" builtinId="9" hidden="1"/>
    <cellStyle name="Followed Hyperlink" xfId="1591" builtinId="9" hidden="1"/>
    <cellStyle name="Followed Hyperlink" xfId="1593" builtinId="9" hidden="1"/>
    <cellStyle name="Followed Hyperlink" xfId="1595" builtinId="9" hidden="1"/>
    <cellStyle name="Followed Hyperlink" xfId="1597" builtinId="9" hidden="1"/>
    <cellStyle name="Followed Hyperlink" xfId="1599" builtinId="9" hidden="1"/>
    <cellStyle name="Followed Hyperlink" xfId="1601" builtinId="9" hidden="1"/>
    <cellStyle name="Followed Hyperlink" xfId="1603" builtinId="9" hidden="1"/>
    <cellStyle name="Followed Hyperlink" xfId="1605" builtinId="9" hidden="1"/>
    <cellStyle name="Followed Hyperlink" xfId="1607" builtinId="9" hidden="1"/>
    <cellStyle name="Followed Hyperlink" xfId="1609" builtinId="9" hidden="1"/>
    <cellStyle name="Followed Hyperlink" xfId="1611" builtinId="9" hidden="1"/>
    <cellStyle name="Followed Hyperlink" xfId="1613" builtinId="9" hidden="1"/>
    <cellStyle name="Followed Hyperlink" xfId="1615" builtinId="9" hidden="1"/>
    <cellStyle name="Followed Hyperlink" xfId="1617" builtinId="9" hidden="1"/>
    <cellStyle name="Followed Hyperlink" xfId="1619" builtinId="9" hidden="1"/>
    <cellStyle name="Followed Hyperlink" xfId="1621" builtinId="9" hidden="1"/>
    <cellStyle name="Followed Hyperlink" xfId="1623" builtinId="9" hidden="1"/>
    <cellStyle name="Followed Hyperlink" xfId="1625" builtinId="9" hidden="1"/>
    <cellStyle name="Followed Hyperlink" xfId="1627" builtinId="9" hidden="1"/>
    <cellStyle name="Followed Hyperlink" xfId="1629" builtinId="9" hidden="1"/>
    <cellStyle name="Followed Hyperlink" xfId="1631" builtinId="9" hidden="1"/>
    <cellStyle name="Followed Hyperlink" xfId="1633" builtinId="9" hidden="1"/>
    <cellStyle name="Followed Hyperlink" xfId="1635" builtinId="9" hidden="1"/>
    <cellStyle name="Followed Hyperlink" xfId="1637" builtinId="9" hidden="1"/>
    <cellStyle name="Followed Hyperlink" xfId="1639" builtinId="9" hidden="1"/>
    <cellStyle name="Followed Hyperlink" xfId="1641" builtinId="9" hidden="1"/>
    <cellStyle name="Followed Hyperlink" xfId="1643" builtinId="9" hidden="1"/>
    <cellStyle name="Followed Hyperlink" xfId="1645" builtinId="9" hidden="1"/>
    <cellStyle name="Followed Hyperlink" xfId="1647" builtinId="9" hidden="1"/>
    <cellStyle name="Followed Hyperlink" xfId="1649" builtinId="9" hidden="1"/>
    <cellStyle name="Followed Hyperlink" xfId="1651" builtinId="9" hidden="1"/>
    <cellStyle name="Followed Hyperlink" xfId="1653" builtinId="9" hidden="1"/>
    <cellStyle name="Followed Hyperlink" xfId="1655" builtinId="9" hidden="1"/>
    <cellStyle name="Followed Hyperlink" xfId="1657" builtinId="9" hidden="1"/>
    <cellStyle name="Followed Hyperlink" xfId="1659" builtinId="9" hidden="1"/>
    <cellStyle name="Followed Hyperlink" xfId="1661" builtinId="9" hidden="1"/>
    <cellStyle name="Followed Hyperlink" xfId="1663" builtinId="9" hidden="1"/>
    <cellStyle name="Followed Hyperlink" xfId="1665" builtinId="9" hidden="1"/>
    <cellStyle name="Followed Hyperlink" xfId="1667" builtinId="9" hidden="1"/>
    <cellStyle name="Followed Hyperlink" xfId="1669" builtinId="9" hidden="1"/>
    <cellStyle name="Followed Hyperlink" xfId="1671" builtinId="9" hidden="1"/>
    <cellStyle name="Followed Hyperlink" xfId="1673" builtinId="9" hidden="1"/>
    <cellStyle name="Followed Hyperlink" xfId="1675" builtinId="9" hidden="1"/>
    <cellStyle name="Followed Hyperlink" xfId="1677" builtinId="9" hidden="1"/>
    <cellStyle name="Followed Hyperlink" xfId="1679" builtinId="9" hidden="1"/>
    <cellStyle name="Followed Hyperlink" xfId="1681" builtinId="9" hidden="1"/>
    <cellStyle name="Followed Hyperlink" xfId="1683" builtinId="9" hidden="1"/>
    <cellStyle name="Followed Hyperlink" xfId="1685" builtinId="9" hidden="1"/>
    <cellStyle name="Followed Hyperlink" xfId="1687" builtinId="9" hidden="1"/>
    <cellStyle name="Followed Hyperlink" xfId="1689" builtinId="9" hidden="1"/>
    <cellStyle name="Followed Hyperlink" xfId="1691" builtinId="9" hidden="1"/>
    <cellStyle name="Followed Hyperlink" xfId="1693" builtinId="9" hidden="1"/>
    <cellStyle name="Followed Hyperlink" xfId="1695" builtinId="9" hidden="1"/>
    <cellStyle name="Followed Hyperlink" xfId="1697" builtinId="9" hidden="1"/>
    <cellStyle name="Followed Hyperlink" xfId="1699" builtinId="9" hidden="1"/>
    <cellStyle name="Followed Hyperlink" xfId="1701" builtinId="9" hidden="1"/>
    <cellStyle name="Followed Hyperlink" xfId="1703" builtinId="9" hidden="1"/>
    <cellStyle name="Followed Hyperlink" xfId="1705" builtinId="9" hidden="1"/>
    <cellStyle name="Followed Hyperlink" xfId="1707" builtinId="9" hidden="1"/>
    <cellStyle name="Followed Hyperlink" xfId="1709" builtinId="9" hidden="1"/>
    <cellStyle name="Followed Hyperlink" xfId="1711" builtinId="9" hidden="1"/>
    <cellStyle name="Followed Hyperlink" xfId="1713" builtinId="9" hidden="1"/>
    <cellStyle name="Followed Hyperlink" xfId="1715" builtinId="9" hidden="1"/>
    <cellStyle name="Followed Hyperlink" xfId="1717" builtinId="9" hidden="1"/>
    <cellStyle name="Followed Hyperlink" xfId="1719" builtinId="9" hidden="1"/>
    <cellStyle name="Followed Hyperlink" xfId="1721" builtinId="9" hidden="1"/>
    <cellStyle name="Followed Hyperlink" xfId="1723" builtinId="9" hidden="1"/>
    <cellStyle name="Followed Hyperlink" xfId="1725" builtinId="9" hidden="1"/>
    <cellStyle name="Followed Hyperlink" xfId="1727" builtinId="9" hidden="1"/>
    <cellStyle name="Followed Hyperlink" xfId="1729" builtinId="9" hidden="1"/>
    <cellStyle name="Followed Hyperlink" xfId="1731" builtinId="9" hidden="1"/>
    <cellStyle name="Followed Hyperlink" xfId="1733" builtinId="9" hidden="1"/>
    <cellStyle name="Followed Hyperlink" xfId="1735" builtinId="9" hidden="1"/>
    <cellStyle name="Followed Hyperlink" xfId="1737" builtinId="9" hidden="1"/>
    <cellStyle name="Followed Hyperlink" xfId="1739" builtinId="9" hidden="1"/>
    <cellStyle name="Followed Hyperlink" xfId="1741" builtinId="9" hidden="1"/>
    <cellStyle name="Followed Hyperlink" xfId="1743" builtinId="9" hidden="1"/>
    <cellStyle name="Followed Hyperlink" xfId="1745" builtinId="9" hidden="1"/>
    <cellStyle name="Followed Hyperlink" xfId="1747" builtinId="9" hidden="1"/>
    <cellStyle name="Followed Hyperlink" xfId="1749" builtinId="9" hidden="1"/>
    <cellStyle name="Followed Hyperlink" xfId="1751" builtinId="9" hidden="1"/>
    <cellStyle name="Followed Hyperlink" xfId="1753" builtinId="9" hidden="1"/>
    <cellStyle name="Followed Hyperlink" xfId="1755" builtinId="9" hidden="1"/>
    <cellStyle name="Followed Hyperlink" xfId="1757" builtinId="9" hidden="1"/>
    <cellStyle name="Followed Hyperlink" xfId="1759" builtinId="9" hidden="1"/>
    <cellStyle name="Followed Hyperlink" xfId="1761" builtinId="9" hidden="1"/>
    <cellStyle name="Followed Hyperlink" xfId="1763" builtinId="9" hidden="1"/>
    <cellStyle name="Followed Hyperlink" xfId="1765" builtinId="9" hidden="1"/>
    <cellStyle name="Followed Hyperlink" xfId="1767" builtinId="9" hidden="1"/>
    <cellStyle name="Followed Hyperlink" xfId="1769" builtinId="9" hidden="1"/>
    <cellStyle name="Followed Hyperlink" xfId="1771" builtinId="9" hidden="1"/>
    <cellStyle name="Followed Hyperlink" xfId="1773" builtinId="9" hidden="1"/>
    <cellStyle name="Followed Hyperlink" xfId="1775" builtinId="9" hidden="1"/>
    <cellStyle name="Followed Hyperlink" xfId="1777" builtinId="9" hidden="1"/>
    <cellStyle name="Followed Hyperlink" xfId="1779" builtinId="9" hidden="1"/>
    <cellStyle name="Followed Hyperlink" xfId="1781" builtinId="9" hidden="1"/>
    <cellStyle name="Followed Hyperlink" xfId="1783" builtinId="9" hidden="1"/>
    <cellStyle name="Followed Hyperlink" xfId="1785" builtinId="9" hidden="1"/>
    <cellStyle name="Followed Hyperlink" xfId="1787" builtinId="9" hidden="1"/>
    <cellStyle name="Followed Hyperlink" xfId="1789" builtinId="9" hidden="1"/>
    <cellStyle name="Followed Hyperlink" xfId="1791" builtinId="9" hidden="1"/>
    <cellStyle name="Followed Hyperlink" xfId="1793" builtinId="9" hidden="1"/>
    <cellStyle name="Followed Hyperlink" xfId="1795" builtinId="9" hidden="1"/>
    <cellStyle name="Followed Hyperlink" xfId="1797" builtinId="9" hidden="1"/>
    <cellStyle name="Followed Hyperlink" xfId="1799" builtinId="9" hidden="1"/>
    <cellStyle name="Followed Hyperlink" xfId="1801" builtinId="9" hidden="1"/>
    <cellStyle name="Followed Hyperlink" xfId="1803" builtinId="9" hidden="1"/>
    <cellStyle name="Followed Hyperlink" xfId="1805" builtinId="9" hidden="1"/>
    <cellStyle name="Followed Hyperlink" xfId="1807" builtinId="9" hidden="1"/>
    <cellStyle name="Followed Hyperlink" xfId="1809" builtinId="9" hidden="1"/>
    <cellStyle name="Followed Hyperlink" xfId="1811" builtinId="9" hidden="1"/>
    <cellStyle name="Followed Hyperlink" xfId="1813" builtinId="9" hidden="1"/>
    <cellStyle name="Followed Hyperlink" xfId="1815" builtinId="9" hidden="1"/>
    <cellStyle name="Followed Hyperlink" xfId="1817" builtinId="9" hidden="1"/>
    <cellStyle name="Followed Hyperlink" xfId="1819" builtinId="9" hidden="1"/>
    <cellStyle name="Followed Hyperlink" xfId="1821" builtinId="9" hidden="1"/>
    <cellStyle name="Followed Hyperlink" xfId="1823" builtinId="9" hidden="1"/>
    <cellStyle name="Followed Hyperlink" xfId="1825" builtinId="9" hidden="1"/>
    <cellStyle name="Followed Hyperlink" xfId="1827" builtinId="9" hidden="1"/>
    <cellStyle name="Followed Hyperlink" xfId="1829" builtinId="9" hidden="1"/>
    <cellStyle name="Followed Hyperlink" xfId="1831" builtinId="9" hidden="1"/>
    <cellStyle name="Followed Hyperlink" xfId="1833" builtinId="9" hidden="1"/>
    <cellStyle name="Followed Hyperlink" xfId="1835" builtinId="9" hidden="1"/>
    <cellStyle name="Followed Hyperlink" xfId="1837" builtinId="9" hidden="1"/>
    <cellStyle name="Followed Hyperlink" xfId="1839" builtinId="9" hidden="1"/>
    <cellStyle name="Followed Hyperlink" xfId="1841" builtinId="9" hidden="1"/>
    <cellStyle name="Followed Hyperlink" xfId="1843" builtinId="9" hidden="1"/>
    <cellStyle name="Followed Hyperlink" xfId="1845" builtinId="9" hidden="1"/>
    <cellStyle name="Followed Hyperlink" xfId="1847" builtinId="9" hidden="1"/>
    <cellStyle name="Followed Hyperlink" xfId="1849" builtinId="9" hidden="1"/>
    <cellStyle name="Followed Hyperlink" xfId="1851" builtinId="9" hidden="1"/>
    <cellStyle name="Followed Hyperlink" xfId="1853" builtinId="9" hidden="1"/>
    <cellStyle name="Followed Hyperlink" xfId="1855" builtinId="9" hidden="1"/>
    <cellStyle name="Followed Hyperlink" xfId="1857" builtinId="9" hidden="1"/>
    <cellStyle name="Followed Hyperlink" xfId="1859" builtinId="9" hidden="1"/>
    <cellStyle name="Followed Hyperlink" xfId="1861" builtinId="9" hidden="1"/>
    <cellStyle name="Followed Hyperlink" xfId="1863" builtinId="9" hidden="1"/>
    <cellStyle name="Followed Hyperlink" xfId="1865" builtinId="9" hidden="1"/>
    <cellStyle name="Followed Hyperlink" xfId="1867" builtinId="9" hidden="1"/>
    <cellStyle name="Followed Hyperlink" xfId="1869" builtinId="9" hidden="1"/>
    <cellStyle name="Followed Hyperlink" xfId="1871" builtinId="9" hidden="1"/>
    <cellStyle name="Followed Hyperlink" xfId="1873" builtinId="9" hidden="1"/>
    <cellStyle name="Followed Hyperlink" xfId="1875" builtinId="9" hidden="1"/>
    <cellStyle name="Followed Hyperlink" xfId="1877" builtinId="9" hidden="1"/>
    <cellStyle name="Followed Hyperlink" xfId="1879" builtinId="9" hidden="1"/>
    <cellStyle name="Followed Hyperlink" xfId="1881" builtinId="9" hidden="1"/>
    <cellStyle name="Followed Hyperlink" xfId="1883" builtinId="9" hidden="1"/>
    <cellStyle name="Followed Hyperlink" xfId="1885" builtinId="9" hidden="1"/>
    <cellStyle name="Followed Hyperlink" xfId="1887" builtinId="9" hidden="1"/>
    <cellStyle name="Followed Hyperlink" xfId="1889" builtinId="9" hidden="1"/>
    <cellStyle name="Followed Hyperlink" xfId="1891" builtinId="9" hidden="1"/>
    <cellStyle name="Followed Hyperlink" xfId="1893" builtinId="9" hidden="1"/>
    <cellStyle name="Followed Hyperlink" xfId="1895" builtinId="9" hidden="1"/>
    <cellStyle name="Followed Hyperlink" xfId="1897" builtinId="9" hidden="1"/>
    <cellStyle name="Followed Hyperlink" xfId="1899" builtinId="9" hidden="1"/>
    <cellStyle name="Followed Hyperlink" xfId="1901" builtinId="9" hidden="1"/>
    <cellStyle name="Followed Hyperlink" xfId="1903" builtinId="9" hidden="1"/>
    <cellStyle name="Followed Hyperlink" xfId="1905" builtinId="9" hidden="1"/>
    <cellStyle name="Followed Hyperlink" xfId="1907" builtinId="9" hidden="1"/>
    <cellStyle name="Followed Hyperlink" xfId="1909" builtinId="9" hidden="1"/>
    <cellStyle name="Followed Hyperlink" xfId="1911" builtinId="9" hidden="1"/>
    <cellStyle name="Followed Hyperlink" xfId="1913" builtinId="9" hidden="1"/>
    <cellStyle name="Followed Hyperlink" xfId="1915" builtinId="9" hidden="1"/>
    <cellStyle name="Followed Hyperlink" xfId="1917" builtinId="9" hidden="1"/>
    <cellStyle name="Followed Hyperlink" xfId="1919" builtinId="9" hidden="1"/>
    <cellStyle name="Followed Hyperlink" xfId="1921" builtinId="9" hidden="1"/>
    <cellStyle name="Followed Hyperlink" xfId="1923" builtinId="9" hidden="1"/>
    <cellStyle name="Followed Hyperlink" xfId="1925" builtinId="9" hidden="1"/>
    <cellStyle name="Followed Hyperlink" xfId="1927" builtinId="9" hidden="1"/>
    <cellStyle name="Followed Hyperlink" xfId="1929" builtinId="9" hidden="1"/>
    <cellStyle name="Followed Hyperlink" xfId="1931" builtinId="9" hidden="1"/>
    <cellStyle name="Followed Hyperlink" xfId="1933" builtinId="9" hidden="1"/>
    <cellStyle name="Followed Hyperlink" xfId="1935" builtinId="9" hidden="1"/>
    <cellStyle name="Followed Hyperlink" xfId="1937" builtinId="9" hidden="1"/>
    <cellStyle name="Followed Hyperlink" xfId="1939" builtinId="9" hidden="1"/>
    <cellStyle name="Followed Hyperlink" xfId="1941" builtinId="9" hidden="1"/>
    <cellStyle name="Followed Hyperlink" xfId="1943" builtinId="9" hidden="1"/>
    <cellStyle name="Followed Hyperlink" xfId="1945" builtinId="9" hidden="1"/>
    <cellStyle name="Followed Hyperlink" xfId="1947" builtinId="9" hidden="1"/>
    <cellStyle name="Followed Hyperlink" xfId="1949" builtinId="9" hidden="1"/>
    <cellStyle name="Followed Hyperlink" xfId="1951" builtinId="9" hidden="1"/>
    <cellStyle name="Followed Hyperlink" xfId="1953" builtinId="9" hidden="1"/>
    <cellStyle name="Followed Hyperlink" xfId="1955" builtinId="9" hidden="1"/>
    <cellStyle name="Followed Hyperlink" xfId="1957" builtinId="9" hidden="1"/>
    <cellStyle name="Followed Hyperlink" xfId="1959" builtinId="9" hidden="1"/>
    <cellStyle name="Followed Hyperlink" xfId="1961" builtinId="9" hidden="1"/>
    <cellStyle name="Followed Hyperlink" xfId="1963" builtinId="9" hidden="1"/>
    <cellStyle name="Followed Hyperlink" xfId="1965" builtinId="9" hidden="1"/>
    <cellStyle name="Followed Hyperlink" xfId="1967" builtinId="9" hidden="1"/>
    <cellStyle name="Followed Hyperlink" xfId="1969" builtinId="9" hidden="1"/>
    <cellStyle name="Followed Hyperlink" xfId="1971" builtinId="9" hidden="1"/>
    <cellStyle name="Followed Hyperlink" xfId="1973" builtinId="9" hidden="1"/>
    <cellStyle name="Followed Hyperlink" xfId="1975" builtinId="9" hidden="1"/>
    <cellStyle name="Followed Hyperlink" xfId="1977" builtinId="9" hidden="1"/>
    <cellStyle name="Followed Hyperlink" xfId="1979" builtinId="9" hidden="1"/>
    <cellStyle name="Followed Hyperlink" xfId="1981" builtinId="9" hidden="1"/>
    <cellStyle name="Followed Hyperlink" xfId="1983" builtinId="9" hidden="1"/>
    <cellStyle name="Followed Hyperlink" xfId="1985" builtinId="9" hidden="1"/>
    <cellStyle name="Followed Hyperlink" xfId="1987" builtinId="9" hidden="1"/>
    <cellStyle name="Followed Hyperlink" xfId="1989" builtinId="9" hidden="1"/>
    <cellStyle name="Followed Hyperlink" xfId="1991" builtinId="9" hidden="1"/>
    <cellStyle name="Followed Hyperlink" xfId="1993" builtinId="9" hidden="1"/>
    <cellStyle name="Followed Hyperlink" xfId="1995" builtinId="9" hidden="1"/>
    <cellStyle name="Followed Hyperlink" xfId="1997" builtinId="9" hidden="1"/>
    <cellStyle name="Followed Hyperlink" xfId="1999" builtinId="9" hidden="1"/>
    <cellStyle name="Followed Hyperlink" xfId="2001" builtinId="9" hidden="1"/>
    <cellStyle name="Followed Hyperlink" xfId="2003" builtinId="9" hidden="1"/>
    <cellStyle name="Followed Hyperlink" xfId="2005" builtinId="9" hidden="1"/>
    <cellStyle name="Followed Hyperlink" xfId="2007" builtinId="9" hidden="1"/>
    <cellStyle name="Followed Hyperlink" xfId="2009" builtinId="9" hidden="1"/>
    <cellStyle name="Followed Hyperlink" xfId="2011" builtinId="9" hidden="1"/>
    <cellStyle name="Followed Hyperlink" xfId="2013" builtinId="9" hidden="1"/>
    <cellStyle name="Followed Hyperlink" xfId="2015" builtinId="9" hidden="1"/>
    <cellStyle name="Followed Hyperlink" xfId="2017" builtinId="9" hidden="1"/>
    <cellStyle name="Followed Hyperlink" xfId="2019" builtinId="9" hidden="1"/>
    <cellStyle name="Followed Hyperlink" xfId="2021" builtinId="9" hidden="1"/>
    <cellStyle name="Followed Hyperlink" xfId="2023" builtinId="9" hidden="1"/>
    <cellStyle name="Followed Hyperlink" xfId="2025" builtinId="9" hidden="1"/>
    <cellStyle name="Followed Hyperlink" xfId="2027" builtinId="9" hidden="1"/>
    <cellStyle name="Followed Hyperlink" xfId="2029" builtinId="9" hidden="1"/>
    <cellStyle name="Followed Hyperlink" xfId="2031" builtinId="9" hidden="1"/>
    <cellStyle name="Followed Hyperlink" xfId="2033" builtinId="9" hidden="1"/>
    <cellStyle name="Followed Hyperlink" xfId="2035" builtinId="9" hidden="1"/>
    <cellStyle name="Followed Hyperlink" xfId="2037" builtinId="9" hidden="1"/>
    <cellStyle name="Followed Hyperlink" xfId="2039" builtinId="9" hidden="1"/>
    <cellStyle name="Followed Hyperlink" xfId="2041" builtinId="9" hidden="1"/>
    <cellStyle name="Followed Hyperlink" xfId="2043" builtinId="9" hidden="1"/>
    <cellStyle name="Followed Hyperlink" xfId="2045" builtinId="9" hidden="1"/>
    <cellStyle name="Followed Hyperlink" xfId="2047" builtinId="9" hidden="1"/>
    <cellStyle name="Followed Hyperlink" xfId="2049" builtinId="9" hidden="1"/>
    <cellStyle name="Followed Hyperlink" xfId="2051" builtinId="9" hidden="1"/>
    <cellStyle name="Followed Hyperlink" xfId="2053" builtinId="9" hidden="1"/>
    <cellStyle name="Followed Hyperlink" xfId="2055" builtinId="9" hidden="1"/>
    <cellStyle name="Followed Hyperlink" xfId="2057" builtinId="9" hidden="1"/>
    <cellStyle name="Followed Hyperlink" xfId="2059" builtinId="9" hidden="1"/>
    <cellStyle name="Followed Hyperlink" xfId="2061" builtinId="9" hidden="1"/>
    <cellStyle name="Followed Hyperlink" xfId="2063" builtinId="9" hidden="1"/>
    <cellStyle name="Followed Hyperlink" xfId="2065" builtinId="9" hidden="1"/>
    <cellStyle name="Followed Hyperlink" xfId="2067" builtinId="9" hidden="1"/>
    <cellStyle name="Followed Hyperlink" xfId="2069" builtinId="9" hidden="1"/>
    <cellStyle name="Followed Hyperlink" xfId="2071" builtinId="9" hidden="1"/>
    <cellStyle name="Followed Hyperlink" xfId="2073" builtinId="9" hidden="1"/>
    <cellStyle name="Followed Hyperlink" xfId="2075" builtinId="9" hidden="1"/>
    <cellStyle name="Followed Hyperlink" xfId="2077" builtinId="9" hidden="1"/>
    <cellStyle name="Followed Hyperlink" xfId="2079" builtinId="9" hidden="1"/>
    <cellStyle name="Followed Hyperlink" xfId="2081" builtinId="9" hidden="1"/>
    <cellStyle name="Followed Hyperlink" xfId="2083" builtinId="9" hidden="1"/>
    <cellStyle name="Followed Hyperlink" xfId="2085" builtinId="9" hidden="1"/>
    <cellStyle name="Followed Hyperlink" xfId="2087" builtinId="9" hidden="1"/>
    <cellStyle name="Followed Hyperlink" xfId="2089" builtinId="9" hidden="1"/>
    <cellStyle name="Followed Hyperlink" xfId="2091" builtinId="9" hidden="1"/>
    <cellStyle name="Followed Hyperlink" xfId="2093" builtinId="9" hidden="1"/>
    <cellStyle name="Followed Hyperlink" xfId="2095" builtinId="9" hidden="1"/>
    <cellStyle name="Followed Hyperlink" xfId="2097" builtinId="9" hidden="1"/>
    <cellStyle name="Followed Hyperlink" xfId="2099" builtinId="9" hidden="1"/>
    <cellStyle name="Followed Hyperlink" xfId="2101" builtinId="9" hidden="1"/>
    <cellStyle name="Followed Hyperlink" xfId="2103" builtinId="9" hidden="1"/>
    <cellStyle name="Followed Hyperlink" xfId="2105" builtinId="9" hidden="1"/>
    <cellStyle name="Followed Hyperlink" xfId="2107" builtinId="9" hidden="1"/>
    <cellStyle name="Followed Hyperlink" xfId="2109" builtinId="9" hidden="1"/>
    <cellStyle name="Followed Hyperlink" xfId="2111" builtinId="9" hidden="1"/>
    <cellStyle name="Followed Hyperlink" xfId="2113" builtinId="9" hidden="1"/>
    <cellStyle name="Followed Hyperlink" xfId="2115" builtinId="9" hidden="1"/>
    <cellStyle name="Followed Hyperlink" xfId="2117" builtinId="9" hidden="1"/>
    <cellStyle name="Followed Hyperlink" xfId="2119" builtinId="9" hidden="1"/>
    <cellStyle name="Followed Hyperlink" xfId="2121" builtinId="9" hidden="1"/>
    <cellStyle name="Followed Hyperlink" xfId="2123" builtinId="9" hidden="1"/>
    <cellStyle name="Followed Hyperlink" xfId="2125" builtinId="9" hidden="1"/>
    <cellStyle name="Followed Hyperlink" xfId="2127" builtinId="9" hidden="1"/>
    <cellStyle name="Followed Hyperlink" xfId="2129" builtinId="9" hidden="1"/>
    <cellStyle name="Followed Hyperlink" xfId="2131" builtinId="9" hidden="1"/>
    <cellStyle name="Followed Hyperlink" xfId="2133" builtinId="9" hidden="1"/>
    <cellStyle name="Followed Hyperlink" xfId="2135" builtinId="9" hidden="1"/>
    <cellStyle name="Followed Hyperlink" xfId="2137" builtinId="9" hidden="1"/>
    <cellStyle name="Followed Hyperlink" xfId="2139" builtinId="9" hidden="1"/>
    <cellStyle name="Followed Hyperlink" xfId="2141" builtinId="9" hidden="1"/>
    <cellStyle name="Followed Hyperlink" xfId="2143" builtinId="9" hidden="1"/>
    <cellStyle name="Followed Hyperlink" xfId="2145" builtinId="9" hidden="1"/>
    <cellStyle name="Followed Hyperlink" xfId="2147" builtinId="9" hidden="1"/>
    <cellStyle name="Followed Hyperlink" xfId="2149" builtinId="9" hidden="1"/>
    <cellStyle name="Followed Hyperlink" xfId="2151" builtinId="9" hidden="1"/>
    <cellStyle name="Followed Hyperlink" xfId="2153" builtinId="9" hidden="1"/>
    <cellStyle name="Followed Hyperlink" xfId="2155" builtinId="9" hidden="1"/>
    <cellStyle name="Followed Hyperlink" xfId="2157" builtinId="9" hidden="1"/>
    <cellStyle name="Followed Hyperlink" xfId="2159" builtinId="9" hidden="1"/>
    <cellStyle name="Followed Hyperlink" xfId="2161" builtinId="9" hidden="1"/>
    <cellStyle name="Followed Hyperlink" xfId="2163" builtinId="9" hidden="1"/>
    <cellStyle name="Followed Hyperlink" xfId="2165" builtinId="9" hidden="1"/>
    <cellStyle name="Followed Hyperlink" xfId="2167" builtinId="9" hidden="1"/>
    <cellStyle name="Followed Hyperlink" xfId="2169" builtinId="9" hidden="1"/>
    <cellStyle name="Followed Hyperlink" xfId="2171" builtinId="9" hidden="1"/>
    <cellStyle name="Followed Hyperlink" xfId="2173" builtinId="9" hidden="1"/>
    <cellStyle name="Followed Hyperlink" xfId="2175" builtinId="9" hidden="1"/>
    <cellStyle name="Followed Hyperlink" xfId="2177" builtinId="9" hidden="1"/>
    <cellStyle name="Followed Hyperlink" xfId="2179" builtinId="9" hidden="1"/>
    <cellStyle name="Followed Hyperlink" xfId="2181" builtinId="9" hidden="1"/>
    <cellStyle name="Followed Hyperlink" xfId="2183" builtinId="9" hidden="1"/>
    <cellStyle name="Followed Hyperlink" xfId="2185" builtinId="9" hidden="1"/>
    <cellStyle name="Followed Hyperlink" xfId="2187" builtinId="9" hidden="1"/>
    <cellStyle name="Followed Hyperlink" xfId="2189" builtinId="9" hidden="1"/>
    <cellStyle name="Followed Hyperlink" xfId="2191" builtinId="9" hidden="1"/>
    <cellStyle name="Followed Hyperlink" xfId="2193" builtinId="9" hidden="1"/>
    <cellStyle name="Followed Hyperlink" xfId="2195" builtinId="9" hidden="1"/>
    <cellStyle name="Followed Hyperlink" xfId="2197" builtinId="9" hidden="1"/>
    <cellStyle name="Followed Hyperlink" xfId="2199" builtinId="9" hidden="1"/>
    <cellStyle name="Followed Hyperlink" xfId="2201" builtinId="9" hidden="1"/>
    <cellStyle name="Followed Hyperlink" xfId="2203" builtinId="9" hidden="1"/>
    <cellStyle name="Followed Hyperlink" xfId="2205" builtinId="9" hidden="1"/>
    <cellStyle name="Followed Hyperlink" xfId="2207" builtinId="9" hidden="1"/>
    <cellStyle name="Followed Hyperlink" xfId="2209" builtinId="9" hidden="1"/>
    <cellStyle name="Followed Hyperlink" xfId="2211" builtinId="9" hidden="1"/>
    <cellStyle name="Followed Hyperlink" xfId="2213" builtinId="9" hidden="1"/>
    <cellStyle name="Followed Hyperlink" xfId="2215" builtinId="9" hidden="1"/>
    <cellStyle name="Followed Hyperlink" xfId="2217" builtinId="9" hidden="1"/>
    <cellStyle name="Followed Hyperlink" xfId="2219" builtinId="9" hidden="1"/>
    <cellStyle name="Followed Hyperlink" xfId="2221" builtinId="9" hidden="1"/>
    <cellStyle name="Followed Hyperlink" xfId="2223" builtinId="9" hidden="1"/>
    <cellStyle name="Followed Hyperlink" xfId="2225" builtinId="9" hidden="1"/>
    <cellStyle name="Followed Hyperlink" xfId="2227" builtinId="9" hidden="1"/>
    <cellStyle name="Followed Hyperlink" xfId="2229" builtinId="9" hidden="1"/>
    <cellStyle name="Followed Hyperlink" xfId="2231" builtinId="9" hidden="1"/>
    <cellStyle name="Followed Hyperlink" xfId="2233" builtinId="9" hidden="1"/>
    <cellStyle name="Followed Hyperlink" xfId="2235" builtinId="9" hidden="1"/>
    <cellStyle name="Followed Hyperlink" xfId="2237" builtinId="9" hidden="1"/>
    <cellStyle name="Followed Hyperlink" xfId="2239" builtinId="9" hidden="1"/>
    <cellStyle name="Followed Hyperlink" xfId="2241" builtinId="9" hidden="1"/>
    <cellStyle name="Followed Hyperlink" xfId="2243" builtinId="9" hidden="1"/>
    <cellStyle name="Followed Hyperlink" xfId="2245" builtinId="9" hidden="1"/>
    <cellStyle name="Followed Hyperlink" xfId="2247" builtinId="9" hidden="1"/>
    <cellStyle name="Followed Hyperlink" xfId="2249" builtinId="9" hidden="1"/>
    <cellStyle name="Followed Hyperlink" xfId="2251" builtinId="9" hidden="1"/>
    <cellStyle name="Followed Hyperlink" xfId="2253" builtinId="9" hidden="1"/>
    <cellStyle name="Followed Hyperlink" xfId="2255" builtinId="9" hidden="1"/>
    <cellStyle name="Followed Hyperlink" xfId="2257" builtinId="9" hidden="1"/>
    <cellStyle name="Followed Hyperlink" xfId="2259" builtinId="9" hidden="1"/>
    <cellStyle name="Followed Hyperlink" xfId="2261" builtinId="9" hidden="1"/>
    <cellStyle name="Followed Hyperlink" xfId="2263" builtinId="9" hidden="1"/>
    <cellStyle name="Followed Hyperlink" xfId="2265" builtinId="9" hidden="1"/>
    <cellStyle name="Followed Hyperlink" xfId="2267" builtinId="9" hidden="1"/>
    <cellStyle name="Followed Hyperlink" xfId="2269" builtinId="9" hidden="1"/>
    <cellStyle name="Followed Hyperlink" xfId="2271" builtinId="9" hidden="1"/>
    <cellStyle name="Followed Hyperlink" xfId="2273" builtinId="9" hidden="1"/>
    <cellStyle name="Followed Hyperlink" xfId="2275" builtinId="9" hidden="1"/>
    <cellStyle name="Followed Hyperlink" xfId="2277" builtinId="9" hidden="1"/>
    <cellStyle name="Followed Hyperlink" xfId="2279" builtinId="9" hidden="1"/>
    <cellStyle name="Followed Hyperlink" xfId="2281" builtinId="9" hidden="1"/>
    <cellStyle name="Followed Hyperlink" xfId="2283" builtinId="9" hidden="1"/>
    <cellStyle name="Followed Hyperlink" xfId="2285" builtinId="9" hidden="1"/>
    <cellStyle name="Followed Hyperlink" xfId="2287" builtinId="9" hidden="1"/>
    <cellStyle name="Followed Hyperlink" xfId="2289" builtinId="9" hidden="1"/>
    <cellStyle name="Followed Hyperlink" xfId="2291" builtinId="9" hidden="1"/>
    <cellStyle name="Followed Hyperlink" xfId="2293" builtinId="9" hidden="1"/>
    <cellStyle name="Followed Hyperlink" xfId="2295" builtinId="9" hidden="1"/>
    <cellStyle name="Followed Hyperlink" xfId="2297" builtinId="9" hidden="1"/>
    <cellStyle name="Followed Hyperlink" xfId="2299" builtinId="9" hidden="1"/>
    <cellStyle name="Followed Hyperlink" xfId="2301" builtinId="9" hidden="1"/>
    <cellStyle name="Followed Hyperlink" xfId="2303" builtinId="9" hidden="1"/>
    <cellStyle name="Followed Hyperlink" xfId="2305" builtinId="9" hidden="1"/>
    <cellStyle name="Followed Hyperlink" xfId="2307" builtinId="9" hidden="1"/>
    <cellStyle name="Followed Hyperlink" xfId="2309" builtinId="9" hidden="1"/>
    <cellStyle name="Followed Hyperlink" xfId="2311" builtinId="9" hidden="1"/>
    <cellStyle name="Followed Hyperlink" xfId="2313" builtinId="9" hidden="1"/>
    <cellStyle name="Followed Hyperlink" xfId="2315" builtinId="9" hidden="1"/>
    <cellStyle name="Followed Hyperlink" xfId="2317" builtinId="9" hidden="1"/>
    <cellStyle name="Followed Hyperlink" xfId="2319" builtinId="9" hidden="1"/>
    <cellStyle name="Followed Hyperlink" xfId="2321" builtinId="9" hidden="1"/>
    <cellStyle name="Followed Hyperlink" xfId="2323" builtinId="9" hidden="1"/>
    <cellStyle name="Followed Hyperlink" xfId="2325" builtinId="9" hidden="1"/>
    <cellStyle name="Followed Hyperlink" xfId="2327" builtinId="9" hidden="1"/>
    <cellStyle name="Followed Hyperlink" xfId="2329" builtinId="9" hidden="1"/>
    <cellStyle name="Followed Hyperlink" xfId="2331" builtinId="9" hidden="1"/>
    <cellStyle name="Followed Hyperlink" xfId="2333" builtinId="9" hidden="1"/>
    <cellStyle name="Followed Hyperlink" xfId="2335" builtinId="9" hidden="1"/>
    <cellStyle name="Followed Hyperlink" xfId="2337" builtinId="9" hidden="1"/>
    <cellStyle name="Followed Hyperlink" xfId="2339" builtinId="9" hidden="1"/>
    <cellStyle name="Followed Hyperlink" xfId="2341" builtinId="9" hidden="1"/>
    <cellStyle name="Followed Hyperlink" xfId="2343" builtinId="9" hidden="1"/>
    <cellStyle name="Followed Hyperlink" xfId="2345" builtinId="9" hidden="1"/>
    <cellStyle name="Followed Hyperlink" xfId="2347" builtinId="9" hidden="1"/>
    <cellStyle name="Followed Hyperlink" xfId="2349" builtinId="9" hidden="1"/>
    <cellStyle name="Followed Hyperlink" xfId="2351" builtinId="9" hidden="1"/>
    <cellStyle name="Followed Hyperlink" xfId="2353" builtinId="9" hidden="1"/>
    <cellStyle name="Followed Hyperlink" xfId="2355" builtinId="9" hidden="1"/>
    <cellStyle name="Followed Hyperlink" xfId="2357" builtinId="9" hidden="1"/>
    <cellStyle name="Followed Hyperlink" xfId="2359" builtinId="9" hidden="1"/>
    <cellStyle name="Followed Hyperlink" xfId="2361" builtinId="9" hidden="1"/>
    <cellStyle name="Followed Hyperlink" xfId="2363" builtinId="9" hidden="1"/>
    <cellStyle name="Followed Hyperlink" xfId="2365" builtinId="9" hidden="1"/>
    <cellStyle name="Followed Hyperlink" xfId="2367" builtinId="9" hidden="1"/>
    <cellStyle name="Followed Hyperlink" xfId="2369" builtinId="9" hidden="1"/>
    <cellStyle name="Followed Hyperlink" xfId="2371" builtinId="9" hidden="1"/>
    <cellStyle name="Followed Hyperlink" xfId="2373" builtinId="9" hidden="1"/>
    <cellStyle name="Followed Hyperlink" xfId="2375" builtinId="9" hidden="1"/>
    <cellStyle name="Followed Hyperlink" xfId="2377" builtinId="9" hidden="1"/>
    <cellStyle name="Followed Hyperlink" xfId="2379" builtinId="9" hidden="1"/>
    <cellStyle name="Followed Hyperlink" xfId="2381" builtinId="9" hidden="1"/>
    <cellStyle name="Followed Hyperlink" xfId="2383" builtinId="9" hidden="1"/>
    <cellStyle name="Followed Hyperlink" xfId="2385" builtinId="9" hidden="1"/>
    <cellStyle name="Followed Hyperlink" xfId="2387" builtinId="9" hidden="1"/>
    <cellStyle name="Followed Hyperlink" xfId="2389" builtinId="9" hidden="1"/>
    <cellStyle name="Followed Hyperlink" xfId="2391" builtinId="9" hidden="1"/>
    <cellStyle name="Followed Hyperlink" xfId="2393" builtinId="9" hidden="1"/>
    <cellStyle name="Followed Hyperlink" xfId="2395" builtinId="9" hidden="1"/>
    <cellStyle name="Followed Hyperlink" xfId="2397" builtinId="9" hidden="1"/>
    <cellStyle name="Followed Hyperlink" xfId="2399" builtinId="9" hidden="1"/>
    <cellStyle name="Followed Hyperlink" xfId="2401" builtinId="9" hidden="1"/>
    <cellStyle name="Followed Hyperlink" xfId="2403" builtinId="9" hidden="1"/>
    <cellStyle name="Followed Hyperlink" xfId="2405" builtinId="9" hidden="1"/>
    <cellStyle name="Followed Hyperlink" xfId="2407" builtinId="9" hidden="1"/>
    <cellStyle name="Followed Hyperlink" xfId="2409" builtinId="9" hidden="1"/>
    <cellStyle name="Followed Hyperlink" xfId="2411" builtinId="9" hidden="1"/>
    <cellStyle name="Followed Hyperlink" xfId="2413" builtinId="9" hidden="1"/>
    <cellStyle name="Followed Hyperlink" xfId="2415" builtinId="9" hidden="1"/>
    <cellStyle name="Followed Hyperlink" xfId="2417" builtinId="9" hidden="1"/>
    <cellStyle name="Followed Hyperlink" xfId="2419" builtinId="9" hidden="1"/>
    <cellStyle name="Followed Hyperlink" xfId="2421" builtinId="9" hidden="1"/>
    <cellStyle name="Followed Hyperlink" xfId="2423" builtinId="9" hidden="1"/>
    <cellStyle name="Followed Hyperlink" xfId="2425" builtinId="9" hidden="1"/>
    <cellStyle name="Followed Hyperlink" xfId="2427" builtinId="9" hidden="1"/>
    <cellStyle name="Followed Hyperlink" xfId="2429" builtinId="9" hidden="1"/>
    <cellStyle name="Followed Hyperlink" xfId="2431" builtinId="9" hidden="1"/>
    <cellStyle name="Followed Hyperlink" xfId="2433" builtinId="9" hidden="1"/>
    <cellStyle name="Followed Hyperlink" xfId="2435" builtinId="9" hidden="1"/>
    <cellStyle name="Followed Hyperlink" xfId="2437" builtinId="9" hidden="1"/>
    <cellStyle name="Followed Hyperlink" xfId="2439" builtinId="9" hidden="1"/>
    <cellStyle name="Followed Hyperlink" xfId="2441" builtinId="9" hidden="1"/>
    <cellStyle name="Followed Hyperlink" xfId="2443" builtinId="9" hidden="1"/>
    <cellStyle name="Followed Hyperlink" xfId="2445" builtinId="9" hidden="1"/>
    <cellStyle name="Followed Hyperlink" xfId="2447" builtinId="9" hidden="1"/>
    <cellStyle name="Followed Hyperlink" xfId="2449" builtinId="9" hidden="1"/>
    <cellStyle name="Followed Hyperlink" xfId="2451" builtinId="9" hidden="1"/>
    <cellStyle name="Followed Hyperlink" xfId="2453" builtinId="9" hidden="1"/>
    <cellStyle name="Followed Hyperlink" xfId="2455" builtinId="9" hidden="1"/>
    <cellStyle name="Followed Hyperlink" xfId="2457" builtinId="9" hidden="1"/>
    <cellStyle name="Followed Hyperlink" xfId="2459" builtinId="9" hidden="1"/>
    <cellStyle name="Followed Hyperlink" xfId="2461" builtinId="9" hidden="1"/>
    <cellStyle name="Followed Hyperlink" xfId="2463" builtinId="9" hidden="1"/>
    <cellStyle name="Followed Hyperlink" xfId="2465" builtinId="9" hidden="1"/>
    <cellStyle name="Followed Hyperlink" xfId="2467" builtinId="9" hidden="1"/>
    <cellStyle name="Followed Hyperlink" xfId="2469" builtinId="9" hidden="1"/>
    <cellStyle name="Followed Hyperlink" xfId="2471" builtinId="9" hidden="1"/>
    <cellStyle name="Followed Hyperlink" xfId="2473" builtinId="9" hidden="1"/>
    <cellStyle name="Followed Hyperlink" xfId="2475" builtinId="9" hidden="1"/>
    <cellStyle name="Followed Hyperlink" xfId="2477" builtinId="9" hidden="1"/>
    <cellStyle name="Followed Hyperlink" xfId="2479" builtinId="9" hidden="1"/>
    <cellStyle name="Followed Hyperlink" xfId="2481" builtinId="9" hidden="1"/>
    <cellStyle name="Followed Hyperlink" xfId="2483" builtinId="9" hidden="1"/>
    <cellStyle name="Followed Hyperlink" xfId="2485" builtinId="9" hidden="1"/>
    <cellStyle name="Followed Hyperlink" xfId="2487" builtinId="9" hidden="1"/>
    <cellStyle name="Followed Hyperlink" xfId="2489" builtinId="9" hidden="1"/>
    <cellStyle name="Followed Hyperlink" xfId="2491" builtinId="9" hidden="1"/>
    <cellStyle name="Followed Hyperlink" xfId="2493" builtinId="9" hidden="1"/>
    <cellStyle name="Followed Hyperlink" xfId="2495" builtinId="9" hidden="1"/>
    <cellStyle name="Followed Hyperlink" xfId="2497" builtinId="9" hidden="1"/>
    <cellStyle name="Followed Hyperlink" xfId="2499" builtinId="9" hidden="1"/>
    <cellStyle name="Followed Hyperlink" xfId="2501" builtinId="9" hidden="1"/>
    <cellStyle name="Followed Hyperlink" xfId="2503" builtinId="9" hidden="1"/>
    <cellStyle name="Followed Hyperlink" xfId="2505" builtinId="9" hidden="1"/>
    <cellStyle name="Followed Hyperlink" xfId="2507" builtinId="9" hidden="1"/>
    <cellStyle name="Followed Hyperlink" xfId="2509" builtinId="9" hidden="1"/>
    <cellStyle name="Followed Hyperlink" xfId="2511" builtinId="9" hidden="1"/>
    <cellStyle name="Followed Hyperlink" xfId="2513" builtinId="9" hidden="1"/>
    <cellStyle name="Followed Hyperlink" xfId="2515" builtinId="9" hidden="1"/>
    <cellStyle name="Followed Hyperlink" xfId="2517" builtinId="9" hidden="1"/>
    <cellStyle name="Followed Hyperlink" xfId="2519" builtinId="9" hidden="1"/>
    <cellStyle name="Followed Hyperlink" xfId="2521" builtinId="9" hidden="1"/>
    <cellStyle name="Followed Hyperlink" xfId="2523" builtinId="9" hidden="1"/>
    <cellStyle name="Followed Hyperlink" xfId="2525" builtinId="9" hidden="1"/>
    <cellStyle name="Followed Hyperlink" xfId="2527" builtinId="9" hidden="1"/>
    <cellStyle name="Followed Hyperlink" xfId="2529" builtinId="9" hidden="1"/>
    <cellStyle name="Followed Hyperlink" xfId="2531" builtinId="9" hidden="1"/>
    <cellStyle name="Followed Hyperlink" xfId="2533" builtinId="9" hidden="1"/>
    <cellStyle name="Followed Hyperlink" xfId="2535" builtinId="9" hidden="1"/>
    <cellStyle name="Followed Hyperlink" xfId="2539" builtinId="9" hidden="1"/>
    <cellStyle name="Followed Hyperlink" xfId="2541" builtinId="9" hidden="1"/>
    <cellStyle name="Followed Hyperlink" xfId="2543" builtinId="9" hidden="1"/>
    <cellStyle name="Followed Hyperlink" xfId="2545" builtinId="9" hidden="1"/>
    <cellStyle name="Followed Hyperlink" xfId="2547" builtinId="9" hidden="1"/>
    <cellStyle name="Followed Hyperlink" xfId="2549" builtinId="9" hidden="1"/>
    <cellStyle name="Followed Hyperlink" xfId="2551" builtinId="9" hidden="1"/>
    <cellStyle name="Followed Hyperlink" xfId="2553" builtinId="9" hidden="1"/>
    <cellStyle name="Followed Hyperlink" xfId="2555" builtinId="9" hidden="1"/>
    <cellStyle name="Followed Hyperlink" xfId="2557" builtinId="9" hidden="1"/>
    <cellStyle name="Followed Hyperlink" xfId="2559" builtinId="9" hidden="1"/>
    <cellStyle name="Followed Hyperlink" xfId="2561" builtinId="9" hidden="1"/>
    <cellStyle name="Followed Hyperlink" xfId="2563" builtinId="9" hidden="1"/>
    <cellStyle name="Followed Hyperlink" xfId="2565" builtinId="9" hidden="1"/>
    <cellStyle name="Followed Hyperlink" xfId="2567" builtinId="9" hidden="1"/>
    <cellStyle name="Followed Hyperlink" xfId="2569" builtinId="9" hidden="1"/>
    <cellStyle name="Followed Hyperlink" xfId="2571" builtinId="9" hidden="1"/>
    <cellStyle name="Followed Hyperlink" xfId="2573" builtinId="9" hidden="1"/>
    <cellStyle name="Followed Hyperlink" xfId="2575" builtinId="9" hidden="1"/>
    <cellStyle name="Followed Hyperlink" xfId="2577" builtinId="9" hidden="1"/>
    <cellStyle name="Followed Hyperlink" xfId="2579" builtinId="9" hidden="1"/>
    <cellStyle name="Followed Hyperlink" xfId="2581" builtinId="9" hidden="1"/>
    <cellStyle name="Followed Hyperlink" xfId="2583" builtinId="9" hidden="1"/>
    <cellStyle name="Followed Hyperlink" xfId="2585" builtinId="9" hidden="1"/>
    <cellStyle name="Followed Hyperlink" xfId="2587" builtinId="9" hidden="1"/>
    <cellStyle name="Followed Hyperlink" xfId="2589" builtinId="9" hidden="1"/>
    <cellStyle name="Followed Hyperlink" xfId="2591" builtinId="9" hidden="1"/>
    <cellStyle name="Followed Hyperlink" xfId="2593" builtinId="9" hidden="1"/>
    <cellStyle name="Followed Hyperlink" xfId="2595" builtinId="9" hidden="1"/>
    <cellStyle name="Followed Hyperlink" xfId="2597" builtinId="9" hidden="1"/>
    <cellStyle name="Followed Hyperlink" xfId="2599" builtinId="9" hidden="1"/>
    <cellStyle name="Followed Hyperlink" xfId="2601" builtinId="9" hidden="1"/>
    <cellStyle name="Followed Hyperlink" xfId="2603" builtinId="9" hidden="1"/>
    <cellStyle name="Followed Hyperlink" xfId="2605" builtinId="9" hidden="1"/>
    <cellStyle name="Followed Hyperlink" xfId="2607" builtinId="9" hidden="1"/>
    <cellStyle name="Followed Hyperlink" xfId="2609" builtinId="9" hidden="1"/>
    <cellStyle name="Followed Hyperlink" xfId="2611" builtinId="9" hidden="1"/>
    <cellStyle name="Followed Hyperlink" xfId="2613" builtinId="9" hidden="1"/>
    <cellStyle name="Followed Hyperlink" xfId="2615" builtinId="9" hidden="1"/>
    <cellStyle name="Followed Hyperlink" xfId="2617" builtinId="9" hidden="1"/>
    <cellStyle name="Followed Hyperlink" xfId="2619" builtinId="9" hidden="1"/>
    <cellStyle name="Followed Hyperlink" xfId="2621" builtinId="9" hidden="1"/>
    <cellStyle name="Followed Hyperlink" xfId="2623" builtinId="9" hidden="1"/>
    <cellStyle name="Followed Hyperlink" xfId="2625" builtinId="9" hidden="1"/>
    <cellStyle name="Followed Hyperlink" xfId="2627" builtinId="9" hidden="1"/>
    <cellStyle name="Followed Hyperlink" xfId="2629" builtinId="9" hidden="1"/>
    <cellStyle name="Followed Hyperlink" xfId="2631" builtinId="9" hidden="1"/>
    <cellStyle name="Followed Hyperlink" xfId="2633" builtinId="9" hidden="1"/>
    <cellStyle name="Followed Hyperlink" xfId="2635" builtinId="9" hidden="1"/>
    <cellStyle name="Followed Hyperlink" xfId="2637" builtinId="9" hidden="1"/>
    <cellStyle name="Followed Hyperlink" xfId="2639" builtinId="9" hidden="1"/>
    <cellStyle name="Followed Hyperlink" xfId="2641" builtinId="9" hidden="1"/>
    <cellStyle name="Followed Hyperlink" xfId="2643" builtinId="9" hidden="1"/>
    <cellStyle name="Followed Hyperlink" xfId="2645" builtinId="9" hidden="1"/>
    <cellStyle name="Followed Hyperlink" xfId="2647" builtinId="9" hidden="1"/>
    <cellStyle name="Followed Hyperlink" xfId="2649" builtinId="9" hidden="1"/>
    <cellStyle name="Followed Hyperlink" xfId="2651" builtinId="9" hidden="1"/>
    <cellStyle name="Followed Hyperlink" xfId="2653" builtinId="9" hidden="1"/>
    <cellStyle name="Followed Hyperlink" xfId="2655" builtinId="9" hidden="1"/>
    <cellStyle name="Followed Hyperlink" xfId="2657" builtinId="9" hidden="1"/>
    <cellStyle name="Followed Hyperlink" xfId="2659" builtinId="9" hidden="1"/>
    <cellStyle name="Followed Hyperlink" xfId="2661" builtinId="9" hidden="1"/>
    <cellStyle name="Followed Hyperlink" xfId="2663" builtinId="9" hidden="1"/>
    <cellStyle name="Followed Hyperlink" xfId="2665" builtinId="9" hidden="1"/>
    <cellStyle name="Followed Hyperlink" xfId="2667" builtinId="9" hidden="1"/>
    <cellStyle name="Followed Hyperlink" xfId="2669" builtinId="9" hidden="1"/>
    <cellStyle name="Followed Hyperlink" xfId="2671" builtinId="9" hidden="1"/>
    <cellStyle name="Followed Hyperlink" xfId="2673" builtinId="9" hidden="1"/>
    <cellStyle name="Followed Hyperlink" xfId="2675" builtinId="9" hidden="1"/>
    <cellStyle name="Followed Hyperlink" xfId="2677" builtinId="9" hidden="1"/>
    <cellStyle name="Followed Hyperlink" xfId="2679" builtinId="9" hidden="1"/>
    <cellStyle name="Followed Hyperlink" xfId="2681" builtinId="9" hidden="1"/>
    <cellStyle name="Followed Hyperlink" xfId="2683" builtinId="9" hidden="1"/>
    <cellStyle name="Followed Hyperlink" xfId="2685" builtinId="9" hidden="1"/>
    <cellStyle name="Followed Hyperlink" xfId="2687" builtinId="9" hidden="1"/>
    <cellStyle name="Followed Hyperlink" xfId="2689" builtinId="9" hidden="1"/>
    <cellStyle name="Followed Hyperlink" xfId="2691" builtinId="9" hidden="1"/>
    <cellStyle name="Followed Hyperlink" xfId="2693" builtinId="9" hidden="1"/>
    <cellStyle name="Followed Hyperlink" xfId="2695" builtinId="9" hidden="1"/>
    <cellStyle name="Followed Hyperlink" xfId="2697" builtinId="9" hidden="1"/>
    <cellStyle name="Followed Hyperlink" xfId="2699" builtinId="9" hidden="1"/>
    <cellStyle name="Followed Hyperlink" xfId="2701" builtinId="9" hidden="1"/>
    <cellStyle name="Followed Hyperlink" xfId="2703" builtinId="9" hidden="1"/>
    <cellStyle name="Followed Hyperlink" xfId="2705" builtinId="9" hidden="1"/>
    <cellStyle name="Followed Hyperlink" xfId="2707" builtinId="9" hidden="1"/>
    <cellStyle name="Followed Hyperlink" xfId="2709" builtinId="9" hidden="1"/>
    <cellStyle name="Followed Hyperlink" xfId="2711" builtinId="9" hidden="1"/>
    <cellStyle name="Followed Hyperlink" xfId="2713" builtinId="9" hidden="1"/>
    <cellStyle name="Followed Hyperlink" xfId="2715" builtinId="9" hidden="1"/>
    <cellStyle name="Followed Hyperlink" xfId="2717" builtinId="9" hidden="1"/>
    <cellStyle name="Followed Hyperlink" xfId="2719" builtinId="9" hidden="1"/>
    <cellStyle name="Followed Hyperlink" xfId="2721" builtinId="9" hidden="1"/>
    <cellStyle name="Followed Hyperlink" xfId="2723" builtinId="9" hidden="1"/>
    <cellStyle name="Followed Hyperlink" xfId="2725" builtinId="9" hidden="1"/>
    <cellStyle name="Followed Hyperlink" xfId="2727" builtinId="9" hidden="1"/>
    <cellStyle name="Followed Hyperlink" xfId="2729" builtinId="9" hidden="1"/>
    <cellStyle name="Followed Hyperlink" xfId="2731" builtinId="9" hidden="1"/>
    <cellStyle name="Followed Hyperlink" xfId="2733" builtinId="9" hidden="1"/>
    <cellStyle name="Followed Hyperlink" xfId="2735" builtinId="9" hidden="1"/>
    <cellStyle name="Followed Hyperlink" xfId="2737" builtinId="9" hidden="1"/>
    <cellStyle name="Followed Hyperlink" xfId="2739" builtinId="9" hidden="1"/>
    <cellStyle name="Followed Hyperlink" xfId="2741" builtinId="9" hidden="1"/>
    <cellStyle name="Followed Hyperlink" xfId="2743" builtinId="9" hidden="1"/>
    <cellStyle name="Followed Hyperlink" xfId="2745" builtinId="9" hidden="1"/>
    <cellStyle name="Followed Hyperlink" xfId="2747" builtinId="9" hidden="1"/>
    <cellStyle name="Followed Hyperlink" xfId="2749" builtinId="9" hidden="1"/>
    <cellStyle name="Followed Hyperlink" xfId="2751" builtinId="9" hidden="1"/>
    <cellStyle name="Followed Hyperlink" xfId="2753" builtinId="9" hidden="1"/>
    <cellStyle name="Followed Hyperlink" xfId="2755" builtinId="9" hidden="1"/>
    <cellStyle name="Followed Hyperlink" xfId="2757" builtinId="9" hidden="1"/>
    <cellStyle name="Followed Hyperlink" xfId="2759" builtinId="9" hidden="1"/>
    <cellStyle name="Followed Hyperlink" xfId="2761" builtinId="9" hidden="1"/>
    <cellStyle name="Followed Hyperlink" xfId="2763" builtinId="9" hidden="1"/>
    <cellStyle name="Followed Hyperlink" xfId="2765" builtinId="9" hidden="1"/>
    <cellStyle name="Followed Hyperlink" xfId="2767" builtinId="9" hidden="1"/>
    <cellStyle name="Followed Hyperlink" xfId="2769" builtinId="9" hidden="1"/>
    <cellStyle name="Followed Hyperlink" xfId="2771" builtinId="9" hidden="1"/>
    <cellStyle name="Followed Hyperlink" xfId="2773" builtinId="9" hidden="1"/>
    <cellStyle name="Followed Hyperlink" xfId="2775" builtinId="9" hidden="1"/>
    <cellStyle name="Followed Hyperlink" xfId="2777" builtinId="9" hidden="1"/>
    <cellStyle name="Followed Hyperlink" xfId="2779" builtinId="9" hidden="1"/>
    <cellStyle name="Followed Hyperlink" xfId="2781" builtinId="9" hidden="1"/>
    <cellStyle name="Followed Hyperlink" xfId="2783" builtinId="9" hidden="1"/>
    <cellStyle name="Followed Hyperlink" xfId="2785" builtinId="9" hidden="1"/>
    <cellStyle name="Followed Hyperlink" xfId="2787" builtinId="9" hidden="1"/>
    <cellStyle name="Followed Hyperlink" xfId="2789" builtinId="9" hidden="1"/>
    <cellStyle name="Followed Hyperlink" xfId="2791" builtinId="9" hidden="1"/>
    <cellStyle name="Followed Hyperlink" xfId="2793" builtinId="9" hidden="1"/>
    <cellStyle name="Followed Hyperlink" xfId="2795" builtinId="9" hidden="1"/>
    <cellStyle name="Followed Hyperlink" xfId="2797" builtinId="9" hidden="1"/>
    <cellStyle name="Followed Hyperlink" xfId="2799" builtinId="9" hidden="1"/>
    <cellStyle name="Followed Hyperlink" xfId="2801" builtinId="9" hidden="1"/>
    <cellStyle name="Followed Hyperlink" xfId="2803" builtinId="9" hidden="1"/>
    <cellStyle name="Followed Hyperlink" xfId="2805" builtinId="9" hidden="1"/>
    <cellStyle name="Followed Hyperlink" xfId="2807" builtinId="9" hidden="1"/>
    <cellStyle name="Followed Hyperlink" xfId="2809" builtinId="9" hidden="1"/>
    <cellStyle name="Followed Hyperlink" xfId="2811" builtinId="9" hidden="1"/>
    <cellStyle name="Followed Hyperlink" xfId="2813" builtinId="9" hidden="1"/>
    <cellStyle name="Followed Hyperlink" xfId="2815" builtinId="9" hidden="1"/>
    <cellStyle name="Followed Hyperlink" xfId="2817" builtinId="9" hidden="1"/>
    <cellStyle name="Followed Hyperlink" xfId="2819" builtinId="9" hidden="1"/>
    <cellStyle name="Followed Hyperlink" xfId="2821" builtinId="9" hidden="1"/>
    <cellStyle name="Followed Hyperlink" xfId="2823" builtinId="9" hidden="1"/>
    <cellStyle name="Followed Hyperlink" xfId="2825" builtinId="9" hidden="1"/>
    <cellStyle name="Followed Hyperlink" xfId="2827" builtinId="9" hidden="1"/>
    <cellStyle name="Followed Hyperlink" xfId="2829" builtinId="9" hidden="1"/>
    <cellStyle name="Followed Hyperlink" xfId="2831" builtinId="9" hidden="1"/>
    <cellStyle name="Followed Hyperlink" xfId="2833" builtinId="9" hidden="1"/>
    <cellStyle name="Followed Hyperlink" xfId="2835" builtinId="9" hidden="1"/>
    <cellStyle name="Followed Hyperlink" xfId="2837" builtinId="9" hidden="1"/>
    <cellStyle name="Followed Hyperlink" xfId="2839" builtinId="9" hidden="1"/>
    <cellStyle name="Followed Hyperlink" xfId="2841" builtinId="9" hidden="1"/>
    <cellStyle name="Followed Hyperlink" xfId="2843" builtinId="9" hidden="1"/>
    <cellStyle name="Followed Hyperlink" xfId="2845" builtinId="9" hidden="1"/>
    <cellStyle name="Followed Hyperlink" xfId="2847" builtinId="9" hidden="1"/>
    <cellStyle name="Followed Hyperlink" xfId="2849" builtinId="9" hidden="1"/>
    <cellStyle name="Followed Hyperlink" xfId="2851" builtinId="9" hidden="1"/>
    <cellStyle name="Followed Hyperlink" xfId="2853" builtinId="9" hidden="1"/>
    <cellStyle name="Followed Hyperlink" xfId="2855" builtinId="9" hidden="1"/>
    <cellStyle name="Followed Hyperlink" xfId="2857" builtinId="9" hidden="1"/>
    <cellStyle name="Followed Hyperlink" xfId="2859" builtinId="9" hidden="1"/>
    <cellStyle name="Followed Hyperlink" xfId="2861" builtinId="9" hidden="1"/>
    <cellStyle name="Followed Hyperlink" xfId="2863" builtinId="9" hidden="1"/>
    <cellStyle name="Followed Hyperlink" xfId="2865" builtinId="9" hidden="1"/>
    <cellStyle name="Followed Hyperlink" xfId="2867" builtinId="9" hidden="1"/>
    <cellStyle name="Followed Hyperlink" xfId="2869" builtinId="9" hidden="1"/>
    <cellStyle name="Followed Hyperlink" xfId="2871" builtinId="9" hidden="1"/>
    <cellStyle name="Followed Hyperlink" xfId="2873" builtinId="9" hidden="1"/>
    <cellStyle name="Followed Hyperlink" xfId="2875" builtinId="9" hidden="1"/>
    <cellStyle name="Followed Hyperlink" xfId="2877" builtinId="9" hidden="1"/>
    <cellStyle name="Followed Hyperlink" xfId="2879" builtinId="9" hidden="1"/>
    <cellStyle name="Followed Hyperlink" xfId="2881" builtinId="9" hidden="1"/>
    <cellStyle name="Followed Hyperlink" xfId="2883" builtinId="9" hidden="1"/>
    <cellStyle name="Followed Hyperlink" xfId="2885" builtinId="9" hidden="1"/>
    <cellStyle name="Followed Hyperlink" xfId="2887" builtinId="9" hidden="1"/>
    <cellStyle name="Followed Hyperlink" xfId="2889" builtinId="9" hidden="1"/>
    <cellStyle name="Followed Hyperlink" xfId="2891" builtinId="9" hidden="1"/>
    <cellStyle name="Followed Hyperlink" xfId="2893" builtinId="9" hidden="1"/>
    <cellStyle name="Followed Hyperlink" xfId="2895" builtinId="9" hidden="1"/>
    <cellStyle name="Followed Hyperlink" xfId="2897" builtinId="9" hidden="1"/>
    <cellStyle name="Followed Hyperlink" xfId="2899" builtinId="9" hidden="1"/>
    <cellStyle name="Followed Hyperlink" xfId="2901" builtinId="9" hidden="1"/>
    <cellStyle name="Followed Hyperlink" xfId="2903" builtinId="9" hidden="1"/>
    <cellStyle name="Followed Hyperlink" xfId="2905" builtinId="9" hidden="1"/>
    <cellStyle name="Followed Hyperlink" xfId="2907" builtinId="9" hidden="1"/>
    <cellStyle name="Followed Hyperlink" xfId="2909" builtinId="9" hidden="1"/>
    <cellStyle name="Followed Hyperlink" xfId="2911" builtinId="9" hidden="1"/>
    <cellStyle name="Followed Hyperlink" xfId="2913" builtinId="9" hidden="1"/>
    <cellStyle name="Followed Hyperlink" xfId="2915" builtinId="9" hidden="1"/>
    <cellStyle name="Followed Hyperlink" xfId="2917" builtinId="9" hidden="1"/>
    <cellStyle name="Followed Hyperlink" xfId="2919" builtinId="9" hidden="1"/>
    <cellStyle name="Followed Hyperlink" xfId="2921" builtinId="9" hidden="1"/>
    <cellStyle name="Followed Hyperlink" xfId="2923" builtinId="9" hidden="1"/>
    <cellStyle name="Followed Hyperlink" xfId="2925" builtinId="9" hidden="1"/>
    <cellStyle name="Followed Hyperlink" xfId="2927" builtinId="9" hidden="1"/>
    <cellStyle name="Followed Hyperlink" xfId="2929" builtinId="9" hidden="1"/>
    <cellStyle name="Followed Hyperlink" xfId="2931" builtinId="9" hidden="1"/>
    <cellStyle name="Followed Hyperlink" xfId="2933" builtinId="9" hidden="1"/>
    <cellStyle name="Followed Hyperlink" xfId="2935" builtinId="9" hidden="1"/>
    <cellStyle name="Followed Hyperlink" xfId="2937" builtinId="9" hidden="1"/>
    <cellStyle name="Followed Hyperlink" xfId="2939" builtinId="9" hidden="1"/>
    <cellStyle name="Followed Hyperlink" xfId="2941" builtinId="9" hidden="1"/>
    <cellStyle name="Followed Hyperlink" xfId="2943" builtinId="9" hidden="1"/>
    <cellStyle name="Followed Hyperlink" xfId="2945" builtinId="9" hidden="1"/>
    <cellStyle name="Followed Hyperlink" xfId="2947" builtinId="9" hidden="1"/>
    <cellStyle name="Followed Hyperlink" xfId="2949" builtinId="9" hidden="1"/>
    <cellStyle name="Followed Hyperlink" xfId="2951" builtinId="9" hidden="1"/>
    <cellStyle name="Followed Hyperlink" xfId="2953" builtinId="9" hidden="1"/>
    <cellStyle name="Followed Hyperlink" xfId="2955" builtinId="9" hidden="1"/>
    <cellStyle name="Followed Hyperlink" xfId="2957" builtinId="9" hidden="1"/>
    <cellStyle name="Followed Hyperlink" xfId="2959" builtinId="9" hidden="1"/>
    <cellStyle name="Followed Hyperlink" xfId="2961" builtinId="9" hidden="1"/>
    <cellStyle name="Followed Hyperlink" xfId="2963" builtinId="9" hidden="1"/>
    <cellStyle name="Followed Hyperlink" xfId="2965" builtinId="9" hidden="1"/>
    <cellStyle name="Followed Hyperlink" xfId="2967" builtinId="9" hidden="1"/>
    <cellStyle name="Followed Hyperlink" xfId="2969" builtinId="9" hidden="1"/>
    <cellStyle name="Followed Hyperlink" xfId="2971" builtinId="9" hidden="1"/>
    <cellStyle name="Followed Hyperlink" xfId="2973" builtinId="9" hidden="1"/>
    <cellStyle name="Followed Hyperlink" xfId="2975" builtinId="9" hidden="1"/>
    <cellStyle name="Followed Hyperlink" xfId="2977" builtinId="9" hidden="1"/>
    <cellStyle name="Followed Hyperlink" xfId="2979" builtinId="9" hidden="1"/>
    <cellStyle name="Followed Hyperlink" xfId="2981" builtinId="9" hidden="1"/>
    <cellStyle name="Followed Hyperlink" xfId="2983" builtinId="9" hidden="1"/>
    <cellStyle name="Followed Hyperlink" xfId="2985" builtinId="9" hidden="1"/>
    <cellStyle name="Followed Hyperlink" xfId="2987" builtinId="9" hidden="1"/>
    <cellStyle name="Followed Hyperlink" xfId="2989" builtinId="9" hidden="1"/>
    <cellStyle name="Followed Hyperlink" xfId="2991" builtinId="9" hidden="1"/>
    <cellStyle name="Followed Hyperlink" xfId="2993" builtinId="9" hidden="1"/>
    <cellStyle name="Followed Hyperlink" xfId="2995" builtinId="9" hidden="1"/>
    <cellStyle name="Followed Hyperlink" xfId="2997" builtinId="9" hidden="1"/>
    <cellStyle name="Followed Hyperlink" xfId="2999" builtinId="9" hidden="1"/>
    <cellStyle name="Followed Hyperlink" xfId="3001" builtinId="9" hidden="1"/>
    <cellStyle name="Followed Hyperlink" xfId="3003" builtinId="9" hidden="1"/>
    <cellStyle name="Followed Hyperlink" xfId="3005" builtinId="9" hidden="1"/>
    <cellStyle name="Followed Hyperlink" xfId="3007" builtinId="9" hidden="1"/>
    <cellStyle name="Followed Hyperlink" xfId="3009" builtinId="9" hidden="1"/>
    <cellStyle name="Followed Hyperlink" xfId="3011" builtinId="9" hidden="1"/>
    <cellStyle name="Followed Hyperlink" xfId="3013" builtinId="9" hidden="1"/>
    <cellStyle name="Followed Hyperlink" xfId="3015" builtinId="9" hidden="1"/>
    <cellStyle name="Followed Hyperlink" xfId="3017" builtinId="9" hidden="1"/>
    <cellStyle name="Followed Hyperlink" xfId="3019" builtinId="9" hidden="1"/>
    <cellStyle name="Followed Hyperlink" xfId="3021" builtinId="9" hidden="1"/>
    <cellStyle name="Followed Hyperlink" xfId="3023" builtinId="9" hidden="1"/>
    <cellStyle name="Followed Hyperlink" xfId="3025" builtinId="9" hidden="1"/>
    <cellStyle name="Followed Hyperlink" xfId="3027" builtinId="9" hidden="1"/>
    <cellStyle name="Followed Hyperlink" xfId="3029" builtinId="9" hidden="1"/>
    <cellStyle name="Followed Hyperlink" xfId="3031" builtinId="9" hidden="1"/>
    <cellStyle name="Followed Hyperlink" xfId="3033" builtinId="9" hidden="1"/>
    <cellStyle name="Followed Hyperlink" xfId="3035" builtinId="9" hidden="1"/>
    <cellStyle name="Followed Hyperlink" xfId="3037" builtinId="9" hidden="1"/>
    <cellStyle name="Followed Hyperlink" xfId="3039" builtinId="9" hidden="1"/>
    <cellStyle name="Followed Hyperlink" xfId="3041" builtinId="9" hidden="1"/>
    <cellStyle name="Followed Hyperlink" xfId="3043" builtinId="9" hidden="1"/>
    <cellStyle name="Followed Hyperlink" xfId="3045" builtinId="9" hidden="1"/>
    <cellStyle name="Followed Hyperlink" xfId="3047" builtinId="9" hidden="1"/>
    <cellStyle name="Followed Hyperlink" xfId="3049" builtinId="9" hidden="1"/>
    <cellStyle name="Followed Hyperlink" xfId="3051" builtinId="9" hidden="1"/>
    <cellStyle name="Followed Hyperlink" xfId="3053" builtinId="9" hidden="1"/>
    <cellStyle name="Followed Hyperlink" xfId="3055" builtinId="9" hidden="1"/>
    <cellStyle name="Followed Hyperlink" xfId="3057" builtinId="9" hidden="1"/>
    <cellStyle name="Followed Hyperlink" xfId="3059" builtinId="9" hidden="1"/>
    <cellStyle name="Followed Hyperlink" xfId="3061" builtinId="9" hidden="1"/>
    <cellStyle name="Followed Hyperlink" xfId="3063" builtinId="9" hidden="1"/>
    <cellStyle name="Followed Hyperlink" xfId="3065" builtinId="9" hidden="1"/>
    <cellStyle name="Followed Hyperlink" xfId="3067" builtinId="9" hidden="1"/>
    <cellStyle name="Followed Hyperlink" xfId="3069" builtinId="9" hidden="1"/>
    <cellStyle name="Followed Hyperlink" xfId="3071" builtinId="9" hidden="1"/>
    <cellStyle name="Followed Hyperlink" xfId="3073" builtinId="9" hidden="1"/>
    <cellStyle name="Followed Hyperlink" xfId="3075" builtinId="9" hidden="1"/>
    <cellStyle name="Followed Hyperlink" xfId="3077" builtinId="9" hidden="1"/>
    <cellStyle name="Followed Hyperlink" xfId="3079" builtinId="9" hidden="1"/>
    <cellStyle name="Followed Hyperlink" xfId="3081" builtinId="9" hidden="1"/>
    <cellStyle name="Followed Hyperlink" xfId="3083" builtinId="9" hidden="1"/>
    <cellStyle name="Followed Hyperlink" xfId="3085" builtinId="9" hidden="1"/>
    <cellStyle name="Followed Hyperlink" xfId="3087" builtinId="9" hidden="1"/>
    <cellStyle name="Followed Hyperlink" xfId="3089" builtinId="9" hidden="1"/>
    <cellStyle name="Followed Hyperlink" xfId="3091" builtinId="9" hidden="1"/>
    <cellStyle name="Followed Hyperlink" xfId="3093" builtinId="9" hidden="1"/>
    <cellStyle name="Followed Hyperlink" xfId="3095" builtinId="9" hidden="1"/>
    <cellStyle name="Followed Hyperlink" xfId="3097" builtinId="9" hidden="1"/>
    <cellStyle name="Followed Hyperlink" xfId="3099" builtinId="9" hidden="1"/>
    <cellStyle name="Followed Hyperlink" xfId="3101" builtinId="9" hidden="1"/>
    <cellStyle name="Followed Hyperlink" xfId="3103" builtinId="9" hidden="1"/>
    <cellStyle name="Followed Hyperlink" xfId="3105" builtinId="9" hidden="1"/>
    <cellStyle name="Followed Hyperlink" xfId="3107" builtinId="9" hidden="1"/>
    <cellStyle name="Followed Hyperlink" xfId="3109" builtinId="9" hidden="1"/>
    <cellStyle name="Followed Hyperlink" xfId="3111" builtinId="9" hidden="1"/>
    <cellStyle name="Followed Hyperlink" xfId="3113" builtinId="9" hidden="1"/>
    <cellStyle name="Followed Hyperlink" xfId="3115" builtinId="9" hidden="1"/>
    <cellStyle name="Followed Hyperlink" xfId="3117" builtinId="9" hidden="1"/>
    <cellStyle name="Followed Hyperlink" xfId="3119" builtinId="9" hidden="1"/>
    <cellStyle name="Followed Hyperlink" xfId="3121" builtinId="9" hidden="1"/>
    <cellStyle name="Followed Hyperlink" xfId="3123" builtinId="9" hidden="1"/>
    <cellStyle name="Followed Hyperlink" xfId="3125" builtinId="9" hidden="1"/>
    <cellStyle name="Followed Hyperlink" xfId="3127" builtinId="9" hidden="1"/>
    <cellStyle name="Followed Hyperlink" xfId="3129" builtinId="9" hidden="1"/>
    <cellStyle name="Followed Hyperlink" xfId="3131" builtinId="9" hidden="1"/>
    <cellStyle name="Followed Hyperlink" xfId="3133" builtinId="9" hidden="1"/>
    <cellStyle name="Followed Hyperlink" xfId="3135" builtinId="9" hidden="1"/>
    <cellStyle name="Followed Hyperlink" xfId="3137" builtinId="9" hidden="1"/>
    <cellStyle name="Followed Hyperlink" xfId="3139" builtinId="9" hidden="1"/>
    <cellStyle name="Followed Hyperlink" xfId="3141" builtinId="9" hidden="1"/>
    <cellStyle name="Followed Hyperlink" xfId="3143" builtinId="9" hidden="1"/>
    <cellStyle name="Followed Hyperlink" xfId="3145" builtinId="9" hidden="1"/>
    <cellStyle name="Followed Hyperlink" xfId="3147" builtinId="9" hidden="1"/>
    <cellStyle name="Followed Hyperlink" xfId="3149" builtinId="9" hidden="1"/>
    <cellStyle name="Followed Hyperlink" xfId="3151" builtinId="9" hidden="1"/>
    <cellStyle name="Followed Hyperlink" xfId="3153" builtinId="9" hidden="1"/>
    <cellStyle name="Followed Hyperlink" xfId="3155" builtinId="9" hidden="1"/>
    <cellStyle name="Followed Hyperlink" xfId="3157" builtinId="9" hidden="1"/>
    <cellStyle name="Followed Hyperlink" xfId="3159" builtinId="9" hidden="1"/>
    <cellStyle name="Followed Hyperlink" xfId="3161" builtinId="9" hidden="1"/>
    <cellStyle name="Followed Hyperlink" xfId="3163" builtinId="9" hidden="1"/>
    <cellStyle name="Followed Hyperlink" xfId="3165" builtinId="9" hidden="1"/>
    <cellStyle name="Followed Hyperlink" xfId="3167" builtinId="9" hidden="1"/>
    <cellStyle name="Followed Hyperlink" xfId="3169" builtinId="9" hidden="1"/>
    <cellStyle name="Followed Hyperlink" xfId="3171" builtinId="9" hidden="1"/>
    <cellStyle name="Followed Hyperlink" xfId="3173" builtinId="9" hidden="1"/>
    <cellStyle name="Followed Hyperlink" xfId="3175" builtinId="9" hidden="1"/>
    <cellStyle name="Followed Hyperlink" xfId="3177" builtinId="9" hidden="1"/>
    <cellStyle name="Followed Hyperlink" xfId="3179" builtinId="9" hidden="1"/>
    <cellStyle name="Followed Hyperlink" xfId="3181" builtinId="9" hidden="1"/>
    <cellStyle name="Followed Hyperlink" xfId="3183" builtinId="9" hidden="1"/>
    <cellStyle name="Followed Hyperlink" xfId="3185" builtinId="9" hidden="1"/>
    <cellStyle name="Followed Hyperlink" xfId="3187" builtinId="9" hidden="1"/>
    <cellStyle name="Followed Hyperlink" xfId="3189" builtinId="9" hidden="1"/>
    <cellStyle name="Followed Hyperlink" xfId="3191" builtinId="9" hidden="1"/>
    <cellStyle name="Followed Hyperlink" xfId="3193" builtinId="9" hidden="1"/>
    <cellStyle name="Followed Hyperlink" xfId="3195" builtinId="9" hidden="1"/>
    <cellStyle name="Followed Hyperlink" xfId="3197" builtinId="9" hidden="1"/>
    <cellStyle name="Followed Hyperlink" xfId="3199" builtinId="9" hidden="1"/>
    <cellStyle name="Followed Hyperlink" xfId="3201" builtinId="9" hidden="1"/>
    <cellStyle name="Followed Hyperlink" xfId="3203" builtinId="9" hidden="1"/>
    <cellStyle name="Followed Hyperlink" xfId="3205" builtinId="9" hidden="1"/>
    <cellStyle name="Followed Hyperlink" xfId="3207" builtinId="9" hidden="1"/>
    <cellStyle name="Followed Hyperlink" xfId="3209" builtinId="9" hidden="1"/>
    <cellStyle name="Followed Hyperlink" xfId="3211" builtinId="9" hidden="1"/>
    <cellStyle name="Followed Hyperlink" xfId="3213" builtinId="9" hidden="1"/>
    <cellStyle name="Followed Hyperlink" xfId="3215" builtinId="9" hidden="1"/>
    <cellStyle name="Followed Hyperlink" xfId="3217" builtinId="9" hidden="1"/>
    <cellStyle name="Followed Hyperlink" xfId="3219" builtinId="9" hidden="1"/>
    <cellStyle name="Followed Hyperlink" xfId="3221" builtinId="9" hidden="1"/>
    <cellStyle name="Followed Hyperlink" xfId="3223" builtinId="9" hidden="1"/>
    <cellStyle name="Followed Hyperlink" xfId="3225" builtinId="9" hidden="1"/>
    <cellStyle name="Followed Hyperlink" xfId="3227" builtinId="9" hidden="1"/>
    <cellStyle name="Followed Hyperlink" xfId="3229" builtinId="9" hidden="1"/>
    <cellStyle name="Followed Hyperlink" xfId="3231" builtinId="9" hidden="1"/>
    <cellStyle name="Followed Hyperlink" xfId="3233" builtinId="9" hidden="1"/>
    <cellStyle name="Followed Hyperlink" xfId="3235" builtinId="9" hidden="1"/>
    <cellStyle name="Followed Hyperlink" xfId="3237" builtinId="9" hidden="1"/>
    <cellStyle name="Followed Hyperlink" xfId="3239" builtinId="9" hidden="1"/>
    <cellStyle name="Followed Hyperlink" xfId="3241" builtinId="9" hidden="1"/>
    <cellStyle name="Followed Hyperlink" xfId="3243" builtinId="9" hidden="1"/>
    <cellStyle name="Followed Hyperlink" xfId="3245" builtinId="9" hidden="1"/>
    <cellStyle name="Followed Hyperlink" xfId="3247" builtinId="9" hidden="1"/>
    <cellStyle name="Followed Hyperlink" xfId="3249" builtinId="9" hidden="1"/>
    <cellStyle name="Followed Hyperlink" xfId="3251" builtinId="9" hidden="1"/>
    <cellStyle name="Followed Hyperlink" xfId="3253" builtinId="9" hidden="1"/>
    <cellStyle name="Followed Hyperlink" xfId="3255" builtinId="9" hidden="1"/>
    <cellStyle name="Followed Hyperlink" xfId="3257" builtinId="9" hidden="1"/>
    <cellStyle name="Followed Hyperlink" xfId="3259" builtinId="9" hidden="1"/>
    <cellStyle name="Followed Hyperlink" xfId="3261" builtinId="9" hidden="1"/>
    <cellStyle name="Followed Hyperlink" xfId="3263" builtinId="9" hidden="1"/>
    <cellStyle name="Followed Hyperlink" xfId="3265" builtinId="9" hidden="1"/>
    <cellStyle name="Followed Hyperlink" xfId="3267" builtinId="9" hidden="1"/>
    <cellStyle name="Followed Hyperlink" xfId="3269" builtinId="9" hidden="1"/>
    <cellStyle name="Followed Hyperlink" xfId="3271" builtinId="9" hidden="1"/>
    <cellStyle name="Followed Hyperlink" xfId="3273" builtinId="9" hidden="1"/>
    <cellStyle name="Followed Hyperlink" xfId="3275" builtinId="9" hidden="1"/>
    <cellStyle name="Followed Hyperlink" xfId="3277" builtinId="9" hidden="1"/>
    <cellStyle name="Followed Hyperlink" xfId="3279" builtinId="9" hidden="1"/>
    <cellStyle name="Followed Hyperlink" xfId="3281" builtinId="9" hidden="1"/>
    <cellStyle name="Followed Hyperlink" xfId="3283" builtinId="9" hidden="1"/>
    <cellStyle name="Followed Hyperlink" xfId="3285" builtinId="9" hidden="1"/>
    <cellStyle name="Followed Hyperlink" xfId="3287" builtinId="9" hidden="1"/>
    <cellStyle name="Followed Hyperlink" xfId="3289" builtinId="9" hidden="1"/>
    <cellStyle name="Followed Hyperlink" xfId="3291" builtinId="9" hidden="1"/>
    <cellStyle name="Followed Hyperlink" xfId="3293" builtinId="9" hidden="1"/>
    <cellStyle name="Followed Hyperlink" xfId="3295" builtinId="9" hidden="1"/>
    <cellStyle name="Followed Hyperlink" xfId="3297" builtinId="9" hidden="1"/>
    <cellStyle name="Followed Hyperlink" xfId="3299" builtinId="9" hidden="1"/>
    <cellStyle name="Followed Hyperlink" xfId="3301" builtinId="9" hidden="1"/>
    <cellStyle name="Followed Hyperlink" xfId="3303" builtinId="9" hidden="1"/>
    <cellStyle name="Followed Hyperlink" xfId="3305" builtinId="9" hidden="1"/>
    <cellStyle name="Followed Hyperlink" xfId="3307" builtinId="9" hidden="1"/>
    <cellStyle name="Followed Hyperlink" xfId="3309" builtinId="9" hidden="1"/>
    <cellStyle name="Followed Hyperlink" xfId="3311" builtinId="9" hidden="1"/>
    <cellStyle name="Followed Hyperlink" xfId="3313" builtinId="9" hidden="1"/>
    <cellStyle name="Followed Hyperlink" xfId="3315" builtinId="9" hidden="1"/>
    <cellStyle name="Followed Hyperlink" xfId="3317" builtinId="9" hidden="1"/>
    <cellStyle name="Followed Hyperlink" xfId="3319" builtinId="9" hidden="1"/>
    <cellStyle name="Followed Hyperlink" xfId="3321" builtinId="9" hidden="1"/>
    <cellStyle name="Followed Hyperlink" xfId="3323" builtinId="9" hidden="1"/>
    <cellStyle name="Followed Hyperlink" xfId="3325" builtinId="9" hidden="1"/>
    <cellStyle name="Followed Hyperlink" xfId="3327" builtinId="9" hidden="1"/>
    <cellStyle name="Followed Hyperlink" xfId="3329" builtinId="9" hidden="1"/>
    <cellStyle name="Followed Hyperlink" xfId="3331" builtinId="9" hidden="1"/>
    <cellStyle name="Followed Hyperlink" xfId="3333" builtinId="9" hidden="1"/>
    <cellStyle name="Followed Hyperlink" xfId="3335" builtinId="9" hidden="1"/>
    <cellStyle name="Followed Hyperlink" xfId="3337" builtinId="9" hidden="1"/>
    <cellStyle name="Followed Hyperlink" xfId="3339" builtinId="9" hidden="1"/>
    <cellStyle name="Followed Hyperlink" xfId="3341" builtinId="9" hidden="1"/>
    <cellStyle name="Followed Hyperlink" xfId="3343" builtinId="9" hidden="1"/>
    <cellStyle name="Followed Hyperlink" xfId="3345" builtinId="9" hidden="1"/>
    <cellStyle name="Followed Hyperlink" xfId="3347" builtinId="9" hidden="1"/>
    <cellStyle name="Followed Hyperlink" xfId="3349" builtinId="9" hidden="1"/>
    <cellStyle name="Followed Hyperlink" xfId="3351" builtinId="9" hidden="1"/>
    <cellStyle name="Followed Hyperlink" xfId="3353" builtinId="9" hidden="1"/>
    <cellStyle name="Followed Hyperlink" xfId="3355" builtinId="9" hidden="1"/>
    <cellStyle name="Followed Hyperlink" xfId="3357" builtinId="9" hidden="1"/>
    <cellStyle name="Followed Hyperlink" xfId="3359" builtinId="9" hidden="1"/>
    <cellStyle name="Followed Hyperlink" xfId="3361" builtinId="9" hidden="1"/>
    <cellStyle name="Followed Hyperlink" xfId="3363" builtinId="9" hidden="1"/>
    <cellStyle name="Followed Hyperlink" xfId="3365" builtinId="9" hidden="1"/>
    <cellStyle name="Followed Hyperlink" xfId="3367" builtinId="9" hidden="1"/>
    <cellStyle name="Followed Hyperlink" xfId="3369" builtinId="9" hidden="1"/>
    <cellStyle name="Followed Hyperlink" xfId="3371" builtinId="9" hidden="1"/>
    <cellStyle name="Followed Hyperlink" xfId="3373" builtinId="9" hidden="1"/>
    <cellStyle name="Followed Hyperlink" xfId="3375" builtinId="9" hidden="1"/>
    <cellStyle name="Followed Hyperlink" xfId="3377" builtinId="9" hidden="1"/>
    <cellStyle name="Followed Hyperlink" xfId="3379" builtinId="9" hidden="1"/>
    <cellStyle name="Followed Hyperlink" xfId="3381" builtinId="9" hidden="1"/>
    <cellStyle name="Followed Hyperlink" xfId="3383" builtinId="9" hidden="1"/>
    <cellStyle name="Followed Hyperlink" xfId="3385" builtinId="9" hidden="1"/>
    <cellStyle name="Followed Hyperlink" xfId="3387" builtinId="9" hidden="1"/>
    <cellStyle name="Followed Hyperlink" xfId="3389" builtinId="9" hidden="1"/>
    <cellStyle name="Followed Hyperlink" xfId="3391" builtinId="9" hidden="1"/>
    <cellStyle name="Followed Hyperlink" xfId="3393" builtinId="9" hidden="1"/>
    <cellStyle name="Followed Hyperlink" xfId="3395" builtinId="9" hidden="1"/>
    <cellStyle name="Followed Hyperlink" xfId="3397" builtinId="9" hidden="1"/>
    <cellStyle name="Followed Hyperlink" xfId="3399" builtinId="9" hidden="1"/>
    <cellStyle name="Followed Hyperlink" xfId="3401" builtinId="9" hidden="1"/>
    <cellStyle name="Followed Hyperlink" xfId="3403" builtinId="9" hidden="1"/>
    <cellStyle name="Followed Hyperlink" xfId="3405" builtinId="9" hidden="1"/>
    <cellStyle name="Followed Hyperlink" xfId="3407" builtinId="9" hidden="1"/>
    <cellStyle name="Followed Hyperlink" xfId="3409" builtinId="9" hidden="1"/>
    <cellStyle name="Followed Hyperlink" xfId="3411" builtinId="9" hidden="1"/>
    <cellStyle name="Followed Hyperlink" xfId="3413" builtinId="9" hidden="1"/>
    <cellStyle name="Followed Hyperlink" xfId="3415" builtinId="9" hidden="1"/>
    <cellStyle name="Followed Hyperlink" xfId="3417" builtinId="9" hidden="1"/>
    <cellStyle name="Followed Hyperlink" xfId="3419" builtinId="9" hidden="1"/>
    <cellStyle name="Followed Hyperlink" xfId="3421" builtinId="9" hidden="1"/>
    <cellStyle name="Followed Hyperlink" xfId="3423" builtinId="9" hidden="1"/>
    <cellStyle name="Followed Hyperlink" xfId="3425" builtinId="9" hidden="1"/>
    <cellStyle name="Followed Hyperlink" xfId="3427" builtinId="9" hidden="1"/>
    <cellStyle name="Followed Hyperlink" xfId="3429" builtinId="9" hidden="1"/>
    <cellStyle name="Followed Hyperlink" xfId="3431" builtinId="9" hidden="1"/>
    <cellStyle name="Followed Hyperlink" xfId="3433" builtinId="9" hidden="1"/>
    <cellStyle name="Followed Hyperlink" xfId="3435" builtinId="9" hidden="1"/>
    <cellStyle name="Followed Hyperlink" xfId="3437" builtinId="9" hidden="1"/>
    <cellStyle name="Followed Hyperlink" xfId="3439" builtinId="9" hidden="1"/>
    <cellStyle name="Followed Hyperlink" xfId="3441" builtinId="9" hidden="1"/>
    <cellStyle name="Followed Hyperlink" xfId="3443" builtinId="9" hidden="1"/>
    <cellStyle name="Followed Hyperlink" xfId="3445" builtinId="9" hidden="1"/>
    <cellStyle name="Followed Hyperlink" xfId="3447" builtinId="9" hidden="1"/>
    <cellStyle name="Followed Hyperlink" xfId="3449" builtinId="9" hidden="1"/>
    <cellStyle name="Followed Hyperlink" xfId="3451" builtinId="9" hidden="1"/>
    <cellStyle name="Followed Hyperlink" xfId="3453" builtinId="9" hidden="1"/>
    <cellStyle name="Followed Hyperlink" xfId="3455" builtinId="9" hidden="1"/>
    <cellStyle name="Followed Hyperlink" xfId="3457" builtinId="9" hidden="1"/>
    <cellStyle name="Followed Hyperlink" xfId="3459" builtinId="9" hidden="1"/>
    <cellStyle name="Followed Hyperlink" xfId="3461" builtinId="9" hidden="1"/>
    <cellStyle name="Followed Hyperlink" xfId="3463" builtinId="9" hidden="1"/>
    <cellStyle name="Followed Hyperlink" xfId="3465" builtinId="9" hidden="1"/>
    <cellStyle name="Followed Hyperlink" xfId="3467" builtinId="9" hidden="1"/>
    <cellStyle name="Followed Hyperlink" xfId="3469" builtinId="9" hidden="1"/>
    <cellStyle name="Followed Hyperlink" xfId="3471" builtinId="9" hidden="1"/>
    <cellStyle name="Followed Hyperlink" xfId="3473" builtinId="9" hidden="1"/>
    <cellStyle name="Followed Hyperlink" xfId="3475" builtinId="9" hidden="1"/>
    <cellStyle name="Followed Hyperlink" xfId="3477" builtinId="9" hidden="1"/>
    <cellStyle name="Followed Hyperlink" xfId="3479" builtinId="9" hidden="1"/>
    <cellStyle name="Followed Hyperlink" xfId="3481" builtinId="9" hidden="1"/>
    <cellStyle name="Followed Hyperlink" xfId="3483" builtinId="9" hidden="1"/>
    <cellStyle name="Followed Hyperlink" xfId="3485" builtinId="9" hidden="1"/>
    <cellStyle name="Followed Hyperlink" xfId="3487" builtinId="9" hidden="1"/>
    <cellStyle name="Followed Hyperlink" xfId="3489" builtinId="9" hidden="1"/>
    <cellStyle name="Followed Hyperlink" xfId="3491" builtinId="9" hidden="1"/>
    <cellStyle name="Followed Hyperlink" xfId="3493" builtinId="9" hidden="1"/>
    <cellStyle name="Followed Hyperlink" xfId="3495" builtinId="9" hidden="1"/>
    <cellStyle name="Followed Hyperlink" xfId="3497" builtinId="9" hidden="1"/>
    <cellStyle name="Followed Hyperlink" xfId="3499" builtinId="9" hidden="1"/>
    <cellStyle name="Followed Hyperlink" xfId="3501" builtinId="9" hidden="1"/>
    <cellStyle name="Followed Hyperlink" xfId="3503" builtinId="9" hidden="1"/>
    <cellStyle name="Followed Hyperlink" xfId="3505" builtinId="9" hidden="1"/>
    <cellStyle name="Followed Hyperlink" xfId="3507" builtinId="9" hidden="1"/>
    <cellStyle name="Followed Hyperlink" xfId="3509" builtinId="9" hidden="1"/>
    <cellStyle name="Followed Hyperlink" xfId="3511" builtinId="9" hidden="1"/>
    <cellStyle name="Followed Hyperlink" xfId="3513" builtinId="9" hidden="1"/>
    <cellStyle name="Followed Hyperlink" xfId="3515" builtinId="9" hidden="1"/>
    <cellStyle name="Followed Hyperlink" xfId="3517" builtinId="9" hidden="1"/>
    <cellStyle name="Followed Hyperlink" xfId="3519" builtinId="9" hidden="1"/>
    <cellStyle name="Followed Hyperlink" xfId="3521" builtinId="9" hidden="1"/>
    <cellStyle name="Followed Hyperlink" xfId="3523" builtinId="9" hidden="1"/>
    <cellStyle name="Followed Hyperlink" xfId="3525" builtinId="9" hidden="1"/>
    <cellStyle name="Followed Hyperlink" xfId="3527" builtinId="9" hidden="1"/>
    <cellStyle name="Followed Hyperlink" xfId="3529" builtinId="9" hidden="1"/>
    <cellStyle name="Followed Hyperlink" xfId="3531" builtinId="9" hidden="1"/>
    <cellStyle name="Followed Hyperlink" xfId="3533" builtinId="9" hidden="1"/>
    <cellStyle name="Followed Hyperlink" xfId="3535" builtinId="9" hidden="1"/>
    <cellStyle name="Followed Hyperlink" xfId="3537" builtinId="9" hidden="1"/>
    <cellStyle name="Followed Hyperlink" xfId="3539" builtinId="9" hidden="1"/>
    <cellStyle name="Followed Hyperlink" xfId="3541" builtinId="9" hidden="1"/>
    <cellStyle name="Followed Hyperlink" xfId="3543" builtinId="9" hidden="1"/>
    <cellStyle name="Followed Hyperlink" xfId="3545" builtinId="9" hidden="1"/>
    <cellStyle name="Followed Hyperlink" xfId="3547" builtinId="9" hidden="1"/>
    <cellStyle name="Followed Hyperlink" xfId="3549" builtinId="9" hidden="1"/>
    <cellStyle name="Followed Hyperlink" xfId="3551" builtinId="9" hidden="1"/>
    <cellStyle name="Followed Hyperlink" xfId="3553" builtinId="9" hidden="1"/>
    <cellStyle name="Followed Hyperlink" xfId="3555" builtinId="9" hidden="1"/>
    <cellStyle name="Followed Hyperlink" xfId="3557" builtinId="9" hidden="1"/>
    <cellStyle name="Followed Hyperlink" xfId="3559" builtinId="9" hidden="1"/>
    <cellStyle name="Followed Hyperlink" xfId="3561" builtinId="9" hidden="1"/>
    <cellStyle name="Followed Hyperlink" xfId="3563" builtinId="9" hidden="1"/>
    <cellStyle name="Followed Hyperlink" xfId="3565" builtinId="9" hidden="1"/>
    <cellStyle name="Followed Hyperlink" xfId="3567" builtinId="9" hidden="1"/>
    <cellStyle name="Followed Hyperlink" xfId="3569" builtinId="9" hidden="1"/>
    <cellStyle name="Followed Hyperlink" xfId="3571" builtinId="9" hidden="1"/>
    <cellStyle name="Followed Hyperlink" xfId="3573" builtinId="9" hidden="1"/>
    <cellStyle name="Followed Hyperlink" xfId="3575" builtinId="9" hidden="1"/>
    <cellStyle name="Followed Hyperlink" xfId="3577" builtinId="9" hidden="1"/>
    <cellStyle name="Followed Hyperlink" xfId="3579" builtinId="9" hidden="1"/>
    <cellStyle name="Followed Hyperlink" xfId="3581" builtinId="9" hidden="1"/>
    <cellStyle name="Followed Hyperlink" xfId="3583" builtinId="9" hidden="1"/>
    <cellStyle name="Followed Hyperlink" xfId="3585" builtinId="9" hidden="1"/>
    <cellStyle name="Followed Hyperlink" xfId="3587" builtinId="9" hidden="1"/>
    <cellStyle name="Followed Hyperlink" xfId="3589" builtinId="9" hidden="1"/>
    <cellStyle name="Followed Hyperlink" xfId="3591" builtinId="9" hidden="1"/>
    <cellStyle name="Followed Hyperlink" xfId="3593" builtinId="9" hidden="1"/>
    <cellStyle name="Followed Hyperlink" xfId="3595" builtinId="9" hidden="1"/>
    <cellStyle name="Followed Hyperlink" xfId="3597" builtinId="9" hidden="1"/>
    <cellStyle name="Followed Hyperlink" xfId="3599" builtinId="9" hidden="1"/>
    <cellStyle name="Followed Hyperlink" xfId="3601" builtinId="9" hidden="1"/>
    <cellStyle name="Followed Hyperlink" xfId="3603" builtinId="9" hidden="1"/>
    <cellStyle name="Followed Hyperlink" xfId="3605" builtinId="9" hidden="1"/>
    <cellStyle name="Followed Hyperlink" xfId="3607" builtinId="9" hidden="1"/>
    <cellStyle name="Followed Hyperlink" xfId="3609" builtinId="9" hidden="1"/>
    <cellStyle name="Followed Hyperlink" xfId="3611" builtinId="9" hidden="1"/>
    <cellStyle name="Followed Hyperlink" xfId="3613" builtinId="9" hidden="1"/>
    <cellStyle name="Followed Hyperlink" xfId="3615" builtinId="9" hidden="1"/>
    <cellStyle name="Followed Hyperlink" xfId="3617" builtinId="9" hidden="1"/>
    <cellStyle name="Followed Hyperlink" xfId="3619" builtinId="9" hidden="1"/>
    <cellStyle name="Followed Hyperlink" xfId="3621" builtinId="9" hidden="1"/>
    <cellStyle name="Followed Hyperlink" xfId="3623" builtinId="9" hidden="1"/>
    <cellStyle name="Followed Hyperlink" xfId="3625" builtinId="9" hidden="1"/>
    <cellStyle name="Followed Hyperlink" xfId="3627" builtinId="9" hidden="1"/>
    <cellStyle name="Followed Hyperlink" xfId="3629" builtinId="9" hidden="1"/>
    <cellStyle name="Followed Hyperlink" xfId="3631" builtinId="9" hidden="1"/>
    <cellStyle name="Followed Hyperlink" xfId="3633" builtinId="9" hidden="1"/>
    <cellStyle name="Followed Hyperlink" xfId="3635" builtinId="9" hidden="1"/>
    <cellStyle name="Followed Hyperlink" xfId="3637" builtinId="9" hidden="1"/>
    <cellStyle name="Followed Hyperlink" xfId="3639" builtinId="9" hidden="1"/>
    <cellStyle name="Followed Hyperlink" xfId="3641" builtinId="9" hidden="1"/>
    <cellStyle name="Followed Hyperlink" xfId="3643" builtinId="9" hidden="1"/>
    <cellStyle name="Followed Hyperlink" xfId="3645" builtinId="9" hidden="1"/>
    <cellStyle name="Followed Hyperlink" xfId="3647" builtinId="9" hidden="1"/>
    <cellStyle name="Followed Hyperlink" xfId="3649" builtinId="9" hidden="1"/>
    <cellStyle name="Followed Hyperlink" xfId="3651" builtinId="9" hidden="1"/>
    <cellStyle name="Followed Hyperlink" xfId="3653" builtinId="9" hidden="1"/>
    <cellStyle name="Followed Hyperlink" xfId="3655" builtinId="9" hidden="1"/>
    <cellStyle name="Followed Hyperlink" xfId="3657" builtinId="9" hidden="1"/>
    <cellStyle name="Followed Hyperlink" xfId="3659" builtinId="9" hidden="1"/>
    <cellStyle name="Followed Hyperlink" xfId="3661" builtinId="9" hidden="1"/>
    <cellStyle name="Followed Hyperlink" xfId="3663" builtinId="9" hidden="1"/>
    <cellStyle name="Followed Hyperlink" xfId="3665" builtinId="9" hidden="1"/>
    <cellStyle name="Followed Hyperlink" xfId="3667" builtinId="9" hidden="1"/>
    <cellStyle name="Followed Hyperlink" xfId="3669" builtinId="9" hidden="1"/>
    <cellStyle name="Followed Hyperlink" xfId="3671" builtinId="9" hidden="1"/>
    <cellStyle name="Followed Hyperlink" xfId="3673" builtinId="9" hidden="1"/>
    <cellStyle name="Followed Hyperlink" xfId="3675" builtinId="9" hidden="1"/>
    <cellStyle name="Followed Hyperlink" xfId="3677" builtinId="9" hidden="1"/>
    <cellStyle name="Followed Hyperlink" xfId="3679" builtinId="9" hidden="1"/>
    <cellStyle name="Followed Hyperlink" xfId="3681" builtinId="9" hidden="1"/>
    <cellStyle name="Followed Hyperlink" xfId="3683" builtinId="9" hidden="1"/>
    <cellStyle name="Followed Hyperlink" xfId="3685" builtinId="9" hidden="1"/>
    <cellStyle name="Followed Hyperlink" xfId="3687" builtinId="9" hidden="1"/>
    <cellStyle name="Followed Hyperlink" xfId="3689" builtinId="9" hidden="1"/>
    <cellStyle name="Followed Hyperlink" xfId="3691" builtinId="9" hidden="1"/>
    <cellStyle name="Followed Hyperlink" xfId="3693" builtinId="9" hidden="1"/>
    <cellStyle name="Followed Hyperlink" xfId="3695" builtinId="9" hidden="1"/>
    <cellStyle name="Followed Hyperlink" xfId="3697" builtinId="9" hidden="1"/>
    <cellStyle name="Followed Hyperlink" xfId="3699" builtinId="9" hidden="1"/>
    <cellStyle name="Followed Hyperlink" xfId="3701" builtinId="9" hidden="1"/>
    <cellStyle name="Followed Hyperlink" xfId="3703" builtinId="9" hidden="1"/>
    <cellStyle name="Followed Hyperlink" xfId="3705" builtinId="9" hidden="1"/>
    <cellStyle name="Followed Hyperlink" xfId="3707" builtinId="9" hidden="1"/>
    <cellStyle name="Followed Hyperlink" xfId="3709" builtinId="9" hidden="1"/>
    <cellStyle name="Followed Hyperlink" xfId="3711" builtinId="9" hidden="1"/>
    <cellStyle name="Followed Hyperlink" xfId="3713" builtinId="9" hidden="1"/>
    <cellStyle name="Followed Hyperlink" xfId="3715" builtinId="9" hidden="1"/>
    <cellStyle name="Followed Hyperlink" xfId="3717" builtinId="9" hidden="1"/>
    <cellStyle name="Followed Hyperlink" xfId="3719" builtinId="9" hidden="1"/>
    <cellStyle name="Followed Hyperlink" xfId="3721" builtinId="9" hidden="1"/>
    <cellStyle name="Followed Hyperlink" xfId="3723" builtinId="9" hidden="1"/>
    <cellStyle name="Followed Hyperlink" xfId="3725" builtinId="9" hidden="1"/>
    <cellStyle name="Followed Hyperlink" xfId="3727" builtinId="9" hidden="1"/>
    <cellStyle name="Followed Hyperlink" xfId="3729" builtinId="9" hidden="1"/>
    <cellStyle name="Followed Hyperlink" xfId="3731" builtinId="9" hidden="1"/>
    <cellStyle name="Followed Hyperlink" xfId="3733" builtinId="9" hidden="1"/>
    <cellStyle name="Followed Hyperlink" xfId="3735" builtinId="9" hidden="1"/>
    <cellStyle name="Followed Hyperlink" xfId="3737" builtinId="9" hidden="1"/>
    <cellStyle name="Followed Hyperlink" xfId="3739" builtinId="9" hidden="1"/>
    <cellStyle name="Followed Hyperlink" xfId="3741" builtinId="9" hidden="1"/>
    <cellStyle name="Followed Hyperlink" xfId="3743" builtinId="9" hidden="1"/>
    <cellStyle name="Followed Hyperlink" xfId="3745" builtinId="9" hidden="1"/>
    <cellStyle name="Followed Hyperlink" xfId="3747" builtinId="9" hidden="1"/>
    <cellStyle name="Followed Hyperlink" xfId="3749" builtinId="9" hidden="1"/>
    <cellStyle name="Followed Hyperlink" xfId="3751" builtinId="9" hidden="1"/>
    <cellStyle name="Followed Hyperlink" xfId="3753" builtinId="9" hidden="1"/>
    <cellStyle name="Followed Hyperlink" xfId="3755" builtinId="9" hidden="1"/>
    <cellStyle name="Followed Hyperlink" xfId="3757" builtinId="9" hidden="1"/>
    <cellStyle name="Followed Hyperlink" xfId="3759" builtinId="9" hidden="1"/>
    <cellStyle name="Followed Hyperlink" xfId="3761" builtinId="9" hidden="1"/>
    <cellStyle name="Followed Hyperlink" xfId="3763" builtinId="9" hidden="1"/>
    <cellStyle name="Followed Hyperlink" xfId="3765" builtinId="9" hidden="1"/>
    <cellStyle name="Followed Hyperlink" xfId="3767" builtinId="9" hidden="1"/>
    <cellStyle name="Followed Hyperlink" xfId="3769" builtinId="9" hidden="1"/>
    <cellStyle name="Followed Hyperlink" xfId="3771" builtinId="9" hidden="1"/>
    <cellStyle name="Followed Hyperlink" xfId="3773" builtinId="9" hidden="1"/>
    <cellStyle name="Followed Hyperlink" xfId="3775" builtinId="9" hidden="1"/>
    <cellStyle name="Followed Hyperlink" xfId="3777" builtinId="9" hidden="1"/>
    <cellStyle name="Followed Hyperlink" xfId="3779" builtinId="9" hidden="1"/>
    <cellStyle name="Followed Hyperlink" xfId="3781" builtinId="9" hidden="1"/>
    <cellStyle name="Followed Hyperlink" xfId="3783" builtinId="9" hidden="1"/>
    <cellStyle name="Followed Hyperlink" xfId="3785" builtinId="9" hidden="1"/>
    <cellStyle name="Followed Hyperlink" xfId="3787" builtinId="9" hidden="1"/>
    <cellStyle name="Followed Hyperlink" xfId="3789" builtinId="9" hidden="1"/>
    <cellStyle name="Followed Hyperlink" xfId="3791" builtinId="9" hidden="1"/>
    <cellStyle name="Followed Hyperlink" xfId="3793" builtinId="9" hidden="1"/>
    <cellStyle name="Followed Hyperlink" xfId="3795" builtinId="9" hidden="1"/>
    <cellStyle name="Followed Hyperlink" xfId="3797" builtinId="9" hidden="1"/>
    <cellStyle name="Followed Hyperlink" xfId="3799" builtinId="9" hidden="1"/>
    <cellStyle name="Followed Hyperlink" xfId="3801" builtinId="9" hidden="1"/>
    <cellStyle name="Followed Hyperlink" xfId="3803" builtinId="9" hidden="1"/>
    <cellStyle name="Followed Hyperlink" xfId="3805" builtinId="9" hidden="1"/>
    <cellStyle name="Followed Hyperlink" xfId="3807" builtinId="9" hidden="1"/>
    <cellStyle name="Followed Hyperlink" xfId="3809" builtinId="9" hidden="1"/>
    <cellStyle name="Followed Hyperlink" xfId="3811" builtinId="9" hidden="1"/>
    <cellStyle name="Followed Hyperlink" xfId="3813" builtinId="9" hidden="1"/>
    <cellStyle name="Followed Hyperlink" xfId="3815" builtinId="9" hidden="1"/>
    <cellStyle name="Followed Hyperlink" xfId="3817" builtinId="9" hidden="1"/>
    <cellStyle name="Followed Hyperlink" xfId="3819" builtinId="9" hidden="1"/>
    <cellStyle name="Followed Hyperlink" xfId="3821" builtinId="9" hidden="1"/>
    <cellStyle name="Followed Hyperlink" xfId="3823" builtinId="9" hidden="1"/>
    <cellStyle name="Followed Hyperlink" xfId="3825" builtinId="9" hidden="1"/>
    <cellStyle name="Followed Hyperlink" xfId="3827" builtinId="9" hidden="1"/>
    <cellStyle name="Followed Hyperlink" xfId="3829" builtinId="9" hidden="1"/>
    <cellStyle name="Followed Hyperlink" xfId="3831" builtinId="9" hidden="1"/>
    <cellStyle name="Followed Hyperlink" xfId="3833" builtinId="9" hidden="1"/>
    <cellStyle name="Followed Hyperlink" xfId="3835" builtinId="9" hidden="1"/>
    <cellStyle name="Followed Hyperlink" xfId="3837" builtinId="9" hidden="1"/>
    <cellStyle name="Followed Hyperlink" xfId="3839" builtinId="9" hidden="1"/>
    <cellStyle name="Followed Hyperlink" xfId="3841" builtinId="9" hidden="1"/>
    <cellStyle name="Followed Hyperlink" xfId="3843" builtinId="9" hidden="1"/>
    <cellStyle name="Followed Hyperlink" xfId="3845" builtinId="9" hidden="1"/>
    <cellStyle name="Followed Hyperlink" xfId="3847" builtinId="9" hidden="1"/>
    <cellStyle name="Followed Hyperlink" xfId="3849" builtinId="9" hidden="1"/>
    <cellStyle name="Followed Hyperlink" xfId="3851" builtinId="9" hidden="1"/>
    <cellStyle name="Followed Hyperlink" xfId="3853" builtinId="9" hidden="1"/>
    <cellStyle name="Followed Hyperlink" xfId="3855" builtinId="9" hidden="1"/>
    <cellStyle name="Followed Hyperlink" xfId="3857" builtinId="9" hidden="1"/>
    <cellStyle name="Followed Hyperlink" xfId="3859" builtinId="9" hidden="1"/>
    <cellStyle name="Followed Hyperlink" xfId="3861" builtinId="9" hidden="1"/>
    <cellStyle name="Followed Hyperlink" xfId="3863" builtinId="9" hidden="1"/>
    <cellStyle name="Followed Hyperlink" xfId="3865" builtinId="9" hidden="1"/>
    <cellStyle name="Followed Hyperlink" xfId="3867" builtinId="9" hidden="1"/>
    <cellStyle name="Followed Hyperlink" xfId="3869" builtinId="9" hidden="1"/>
    <cellStyle name="Followed Hyperlink" xfId="3871" builtinId="9" hidden="1"/>
    <cellStyle name="Followed Hyperlink" xfId="3873" builtinId="9" hidden="1"/>
    <cellStyle name="Followed Hyperlink" xfId="3875" builtinId="9" hidden="1"/>
    <cellStyle name="Followed Hyperlink" xfId="3877" builtinId="9" hidden="1"/>
    <cellStyle name="Followed Hyperlink" xfId="3879" builtinId="9" hidden="1"/>
    <cellStyle name="Followed Hyperlink" xfId="3881" builtinId="9" hidden="1"/>
    <cellStyle name="Followed Hyperlink" xfId="3883" builtinId="9" hidden="1"/>
    <cellStyle name="Followed Hyperlink" xfId="3885" builtinId="9" hidden="1"/>
    <cellStyle name="Followed Hyperlink" xfId="3887" builtinId="9" hidden="1"/>
    <cellStyle name="Followed Hyperlink" xfId="3889" builtinId="9" hidden="1"/>
    <cellStyle name="Followed Hyperlink" xfId="3891" builtinId="9" hidden="1"/>
    <cellStyle name="Followed Hyperlink" xfId="3893" builtinId="9" hidden="1"/>
    <cellStyle name="Followed Hyperlink" xfId="3895" builtinId="9" hidden="1"/>
    <cellStyle name="Followed Hyperlink" xfId="3897" builtinId="9" hidden="1"/>
    <cellStyle name="Followed Hyperlink" xfId="3899" builtinId="9" hidden="1"/>
    <cellStyle name="Followed Hyperlink" xfId="3901" builtinId="9" hidden="1"/>
    <cellStyle name="Followed Hyperlink" xfId="3903" builtinId="9" hidden="1"/>
    <cellStyle name="Followed Hyperlink" xfId="3905" builtinId="9" hidden="1"/>
    <cellStyle name="Followed Hyperlink" xfId="3907" builtinId="9" hidden="1"/>
    <cellStyle name="Followed Hyperlink" xfId="3909" builtinId="9" hidden="1"/>
    <cellStyle name="Followed Hyperlink" xfId="3911" builtinId="9" hidden="1"/>
    <cellStyle name="Followed Hyperlink" xfId="3913" builtinId="9" hidden="1"/>
    <cellStyle name="Followed Hyperlink" xfId="3915" builtinId="9" hidden="1"/>
    <cellStyle name="Followed Hyperlink" xfId="3917" builtinId="9" hidden="1"/>
    <cellStyle name="Followed Hyperlink" xfId="3919" builtinId="9" hidden="1"/>
    <cellStyle name="Followed Hyperlink" xfId="3921" builtinId="9" hidden="1"/>
    <cellStyle name="Followed Hyperlink" xfId="3923" builtinId="9" hidden="1"/>
    <cellStyle name="Followed Hyperlink" xfId="3925" builtinId="9" hidden="1"/>
    <cellStyle name="Followed Hyperlink" xfId="3927" builtinId="9" hidden="1"/>
    <cellStyle name="Followed Hyperlink" xfId="3929" builtinId="9" hidden="1"/>
    <cellStyle name="Followed Hyperlink" xfId="3931" builtinId="9" hidden="1"/>
    <cellStyle name="Followed Hyperlink" xfId="3933" builtinId="9" hidden="1"/>
    <cellStyle name="Followed Hyperlink" xfId="3935" builtinId="9" hidden="1"/>
    <cellStyle name="Followed Hyperlink" xfId="3937" builtinId="9" hidden="1"/>
    <cellStyle name="Followed Hyperlink" xfId="3939" builtinId="9" hidden="1"/>
    <cellStyle name="Followed Hyperlink" xfId="3941" builtinId="9" hidden="1"/>
    <cellStyle name="Followed Hyperlink" xfId="3943" builtinId="9" hidden="1"/>
    <cellStyle name="Followed Hyperlink" xfId="3945" builtinId="9" hidden="1"/>
    <cellStyle name="Followed Hyperlink" xfId="3947" builtinId="9" hidden="1"/>
    <cellStyle name="Followed Hyperlink" xfId="3949" builtinId="9" hidden="1"/>
    <cellStyle name="Followed Hyperlink" xfId="3951" builtinId="9" hidden="1"/>
    <cellStyle name="Followed Hyperlink" xfId="3953" builtinId="9" hidden="1"/>
    <cellStyle name="Followed Hyperlink" xfId="3955" builtinId="9" hidden="1"/>
    <cellStyle name="Followed Hyperlink" xfId="3957" builtinId="9" hidden="1"/>
    <cellStyle name="Followed Hyperlink" xfId="3959" builtinId="9" hidden="1"/>
    <cellStyle name="Followed Hyperlink" xfId="3961" builtinId="9" hidden="1"/>
    <cellStyle name="Followed Hyperlink" xfId="3963" builtinId="9" hidden="1"/>
    <cellStyle name="Followed Hyperlink" xfId="3965" builtinId="9" hidden="1"/>
    <cellStyle name="Followed Hyperlink" xfId="3967" builtinId="9" hidden="1"/>
    <cellStyle name="Followed Hyperlink" xfId="3969" builtinId="9" hidden="1"/>
    <cellStyle name="Followed Hyperlink" xfId="3971" builtinId="9" hidden="1"/>
    <cellStyle name="Followed Hyperlink" xfId="3973" builtinId="9" hidden="1"/>
    <cellStyle name="Followed Hyperlink" xfId="3975" builtinId="9" hidden="1"/>
    <cellStyle name="Followed Hyperlink" xfId="3977" builtinId="9" hidden="1"/>
    <cellStyle name="Followed Hyperlink" xfId="3979" builtinId="9" hidden="1"/>
    <cellStyle name="Followed Hyperlink" xfId="3981" builtinId="9" hidden="1"/>
    <cellStyle name="Followed Hyperlink" xfId="3983" builtinId="9" hidden="1"/>
    <cellStyle name="Followed Hyperlink" xfId="3985" builtinId="9" hidden="1"/>
    <cellStyle name="Followed Hyperlink" xfId="3987" builtinId="9" hidden="1"/>
    <cellStyle name="Followed Hyperlink" xfId="3989" builtinId="9" hidden="1"/>
    <cellStyle name="Followed Hyperlink" xfId="3991" builtinId="9" hidden="1"/>
    <cellStyle name="Followed Hyperlink" xfId="3993" builtinId="9" hidden="1"/>
    <cellStyle name="Followed Hyperlink" xfId="3995" builtinId="9" hidden="1"/>
    <cellStyle name="Followed Hyperlink" xfId="3997" builtinId="9" hidden="1"/>
    <cellStyle name="Followed Hyperlink" xfId="3999" builtinId="9" hidden="1"/>
    <cellStyle name="Followed Hyperlink" xfId="4001" builtinId="9" hidden="1"/>
    <cellStyle name="Followed Hyperlink" xfId="4003" builtinId="9" hidden="1"/>
    <cellStyle name="Followed Hyperlink" xfId="4005" builtinId="9" hidden="1"/>
    <cellStyle name="Followed Hyperlink" xfId="4007" builtinId="9" hidden="1"/>
    <cellStyle name="Followed Hyperlink" xfId="4009" builtinId="9" hidden="1"/>
    <cellStyle name="Followed Hyperlink" xfId="4011" builtinId="9" hidden="1"/>
    <cellStyle name="Followed Hyperlink" xfId="4013" builtinId="9" hidden="1"/>
    <cellStyle name="Followed Hyperlink" xfId="4015" builtinId="9" hidden="1"/>
    <cellStyle name="Followed Hyperlink" xfId="4017" builtinId="9" hidden="1"/>
    <cellStyle name="Followed Hyperlink" xfId="4019" builtinId="9" hidden="1"/>
    <cellStyle name="Followed Hyperlink" xfId="4021" builtinId="9" hidden="1"/>
    <cellStyle name="Followed Hyperlink" xfId="4023" builtinId="9" hidden="1"/>
    <cellStyle name="Followed Hyperlink" xfId="4025" builtinId="9" hidden="1"/>
    <cellStyle name="Followed Hyperlink" xfId="4027" builtinId="9" hidden="1"/>
    <cellStyle name="Followed Hyperlink" xfId="4029" builtinId="9" hidden="1"/>
    <cellStyle name="Followed Hyperlink" xfId="4031" builtinId="9" hidden="1"/>
    <cellStyle name="Followed Hyperlink" xfId="4033" builtinId="9" hidden="1"/>
    <cellStyle name="Followed Hyperlink" xfId="4035" builtinId="9" hidden="1"/>
    <cellStyle name="Followed Hyperlink" xfId="4037" builtinId="9" hidden="1"/>
    <cellStyle name="Followed Hyperlink" xfId="4039" builtinId="9" hidden="1"/>
    <cellStyle name="Followed Hyperlink" xfId="4041" builtinId="9" hidden="1"/>
    <cellStyle name="Followed Hyperlink" xfId="4043" builtinId="9" hidden="1"/>
    <cellStyle name="Followed Hyperlink" xfId="4045" builtinId="9" hidden="1"/>
    <cellStyle name="Followed Hyperlink" xfId="4047" builtinId="9" hidden="1"/>
    <cellStyle name="Followed Hyperlink" xfId="4049" builtinId="9" hidden="1"/>
    <cellStyle name="Followed Hyperlink" xfId="4051" builtinId="9" hidden="1"/>
    <cellStyle name="Followed Hyperlink" xfId="4053" builtinId="9" hidden="1"/>
    <cellStyle name="Followed Hyperlink" xfId="4055" builtinId="9" hidden="1"/>
    <cellStyle name="Followed Hyperlink" xfId="4057" builtinId="9" hidden="1"/>
    <cellStyle name="Followed Hyperlink" xfId="4059" builtinId="9" hidden="1"/>
    <cellStyle name="Followed Hyperlink" xfId="4061" builtinId="9" hidden="1"/>
    <cellStyle name="Followed Hyperlink" xfId="4063" builtinId="9" hidden="1"/>
    <cellStyle name="Followed Hyperlink" xfId="4065" builtinId="9" hidden="1"/>
    <cellStyle name="Followed Hyperlink" xfId="4067" builtinId="9" hidden="1"/>
    <cellStyle name="Followed Hyperlink" xfId="4069" builtinId="9" hidden="1"/>
    <cellStyle name="Followed Hyperlink" xfId="4071" builtinId="9" hidden="1"/>
    <cellStyle name="Followed Hyperlink" xfId="4073" builtinId="9" hidden="1"/>
    <cellStyle name="Followed Hyperlink" xfId="4075" builtinId="9" hidden="1"/>
    <cellStyle name="Followed Hyperlink" xfId="4077" builtinId="9" hidden="1"/>
    <cellStyle name="Followed Hyperlink" xfId="4079" builtinId="9" hidden="1"/>
    <cellStyle name="Followed Hyperlink" xfId="4081" builtinId="9" hidden="1"/>
    <cellStyle name="Followed Hyperlink" xfId="4083" builtinId="9" hidden="1"/>
    <cellStyle name="Followed Hyperlink" xfId="4085" builtinId="9" hidden="1"/>
    <cellStyle name="Followed Hyperlink" xfId="4087" builtinId="9" hidden="1"/>
    <cellStyle name="Followed Hyperlink" xfId="4089" builtinId="9" hidden="1"/>
    <cellStyle name="Followed Hyperlink" xfId="4091" builtinId="9" hidden="1"/>
    <cellStyle name="Followed Hyperlink" xfId="4093" builtinId="9" hidden="1"/>
    <cellStyle name="Followed Hyperlink" xfId="4095" builtinId="9" hidden="1"/>
    <cellStyle name="Followed Hyperlink" xfId="4097" builtinId="9" hidden="1"/>
    <cellStyle name="Followed Hyperlink" xfId="4099" builtinId="9" hidden="1"/>
    <cellStyle name="Followed Hyperlink" xfId="4101" builtinId="9" hidden="1"/>
    <cellStyle name="Followed Hyperlink" xfId="4103" builtinId="9" hidden="1"/>
    <cellStyle name="Followed Hyperlink" xfId="4105" builtinId="9" hidden="1"/>
    <cellStyle name="Followed Hyperlink" xfId="4107" builtinId="9" hidden="1"/>
    <cellStyle name="Followed Hyperlink" xfId="4109" builtinId="9" hidden="1"/>
    <cellStyle name="Followed Hyperlink" xfId="4111" builtinId="9" hidden="1"/>
    <cellStyle name="Followed Hyperlink" xfId="4113" builtinId="9" hidden="1"/>
    <cellStyle name="Followed Hyperlink" xfId="4115" builtinId="9" hidden="1"/>
    <cellStyle name="Followed Hyperlink" xfId="4117" builtinId="9" hidden="1"/>
    <cellStyle name="Followed Hyperlink" xfId="4119" builtinId="9" hidden="1"/>
    <cellStyle name="Followed Hyperlink" xfId="4121" builtinId="9" hidden="1"/>
    <cellStyle name="Followed Hyperlink" xfId="4123" builtinId="9" hidden="1"/>
    <cellStyle name="Followed Hyperlink" xfId="4125" builtinId="9" hidden="1"/>
    <cellStyle name="Followed Hyperlink" xfId="4127" builtinId="9" hidden="1"/>
    <cellStyle name="Followed Hyperlink" xfId="4129" builtinId="9" hidden="1"/>
    <cellStyle name="Followed Hyperlink" xfId="4131" builtinId="9" hidden="1"/>
    <cellStyle name="Followed Hyperlink" xfId="4133" builtinId="9" hidden="1"/>
    <cellStyle name="Followed Hyperlink" xfId="4135" builtinId="9" hidden="1"/>
    <cellStyle name="Followed Hyperlink" xfId="4137" builtinId="9" hidden="1"/>
    <cellStyle name="Followed Hyperlink" xfId="4139" builtinId="9" hidden="1"/>
    <cellStyle name="Followed Hyperlink" xfId="4141" builtinId="9" hidden="1"/>
    <cellStyle name="Followed Hyperlink" xfId="4143" builtinId="9" hidden="1"/>
    <cellStyle name="Followed Hyperlink" xfId="4145" builtinId="9" hidden="1"/>
    <cellStyle name="Followed Hyperlink" xfId="4147" builtinId="9" hidden="1"/>
    <cellStyle name="Followed Hyperlink" xfId="4149" builtinId="9" hidden="1"/>
    <cellStyle name="Followed Hyperlink" xfId="4151" builtinId="9" hidden="1"/>
    <cellStyle name="Followed Hyperlink" xfId="4153" builtinId="9" hidden="1"/>
    <cellStyle name="Followed Hyperlink" xfId="4155" builtinId="9" hidden="1"/>
    <cellStyle name="Followed Hyperlink" xfId="4157" builtinId="9" hidden="1"/>
    <cellStyle name="Followed Hyperlink" xfId="4159" builtinId="9" hidden="1"/>
    <cellStyle name="Followed Hyperlink" xfId="4161" builtinId="9" hidden="1"/>
    <cellStyle name="Followed Hyperlink" xfId="4163" builtinId="9" hidden="1"/>
    <cellStyle name="Followed Hyperlink" xfId="4165" builtinId="9" hidden="1"/>
    <cellStyle name="Followed Hyperlink" xfId="4167" builtinId="9" hidden="1"/>
    <cellStyle name="Followed Hyperlink" xfId="4169" builtinId="9" hidden="1"/>
    <cellStyle name="Followed Hyperlink" xfId="4171" builtinId="9" hidden="1"/>
    <cellStyle name="Followed Hyperlink" xfId="4173" builtinId="9" hidden="1"/>
    <cellStyle name="Followed Hyperlink" xfId="4175" builtinId="9" hidden="1"/>
    <cellStyle name="Followed Hyperlink" xfId="4177" builtinId="9" hidden="1"/>
    <cellStyle name="Followed Hyperlink" xfId="4179" builtinId="9" hidden="1"/>
    <cellStyle name="Followed Hyperlink" xfId="4181" builtinId="9" hidden="1"/>
    <cellStyle name="Followed Hyperlink" xfId="4183" builtinId="9" hidden="1"/>
    <cellStyle name="Followed Hyperlink" xfId="4185" builtinId="9" hidden="1"/>
    <cellStyle name="Followed Hyperlink" xfId="4187" builtinId="9" hidden="1"/>
    <cellStyle name="Followed Hyperlink" xfId="4189" builtinId="9" hidden="1"/>
    <cellStyle name="Followed Hyperlink" xfId="4191" builtinId="9" hidden="1"/>
    <cellStyle name="Followed Hyperlink" xfId="4193" builtinId="9" hidden="1"/>
    <cellStyle name="Followed Hyperlink" xfId="4195" builtinId="9" hidden="1"/>
    <cellStyle name="Followed Hyperlink" xfId="4197" builtinId="9" hidden="1"/>
    <cellStyle name="Followed Hyperlink" xfId="4199" builtinId="9" hidden="1"/>
    <cellStyle name="Followed Hyperlink" xfId="4201" builtinId="9" hidden="1"/>
    <cellStyle name="Followed Hyperlink" xfId="4203" builtinId="9" hidden="1"/>
    <cellStyle name="Followed Hyperlink" xfId="4205" builtinId="9" hidden="1"/>
    <cellStyle name="Followed Hyperlink" xfId="4207" builtinId="9" hidden="1"/>
    <cellStyle name="Followed Hyperlink" xfId="4209" builtinId="9" hidden="1"/>
    <cellStyle name="Followed Hyperlink" xfId="4211" builtinId="9" hidden="1"/>
    <cellStyle name="Followed Hyperlink" xfId="4213" builtinId="9" hidden="1"/>
    <cellStyle name="Followed Hyperlink" xfId="4215" builtinId="9" hidden="1"/>
    <cellStyle name="Followed Hyperlink" xfId="4217" builtinId="9" hidden="1"/>
    <cellStyle name="Followed Hyperlink" xfId="4219" builtinId="9" hidden="1"/>
    <cellStyle name="Followed Hyperlink" xfId="4221" builtinId="9" hidden="1"/>
    <cellStyle name="Followed Hyperlink" xfId="4223" builtinId="9" hidden="1"/>
    <cellStyle name="Followed Hyperlink" xfId="4225" builtinId="9" hidden="1"/>
    <cellStyle name="Followed Hyperlink" xfId="4227" builtinId="9" hidden="1"/>
    <cellStyle name="Followed Hyperlink" xfId="4229" builtinId="9" hidden="1"/>
    <cellStyle name="Followed Hyperlink" xfId="4231" builtinId="9" hidden="1"/>
    <cellStyle name="Followed Hyperlink" xfId="4233" builtinId="9" hidden="1"/>
    <cellStyle name="Followed Hyperlink" xfId="4235" builtinId="9" hidden="1"/>
    <cellStyle name="Followed Hyperlink" xfId="4237" builtinId="9" hidden="1"/>
    <cellStyle name="Followed Hyperlink" xfId="4239" builtinId="9" hidden="1"/>
    <cellStyle name="Followed Hyperlink" xfId="4241" builtinId="9" hidden="1"/>
    <cellStyle name="Followed Hyperlink" xfId="4243" builtinId="9" hidden="1"/>
    <cellStyle name="Followed Hyperlink" xfId="4245" builtinId="9" hidden="1"/>
    <cellStyle name="Followed Hyperlink" xfId="4247" builtinId="9" hidden="1"/>
    <cellStyle name="Followed Hyperlink" xfId="4249" builtinId="9" hidden="1"/>
    <cellStyle name="Followed Hyperlink" xfId="4251" builtinId="9" hidden="1"/>
    <cellStyle name="Followed Hyperlink" xfId="4253" builtinId="9" hidden="1"/>
    <cellStyle name="Followed Hyperlink" xfId="4255" builtinId="9" hidden="1"/>
    <cellStyle name="Followed Hyperlink" xfId="4257" builtinId="9" hidden="1"/>
    <cellStyle name="Followed Hyperlink" xfId="4259" builtinId="9" hidden="1"/>
    <cellStyle name="Followed Hyperlink" xfId="4261" builtinId="9" hidden="1"/>
    <cellStyle name="Followed Hyperlink" xfId="4263" builtinId="9" hidden="1"/>
    <cellStyle name="Followed Hyperlink" xfId="4265" builtinId="9" hidden="1"/>
    <cellStyle name="Followed Hyperlink" xfId="4267" builtinId="9" hidden="1"/>
    <cellStyle name="Followed Hyperlink" xfId="4269" builtinId="9" hidden="1"/>
    <cellStyle name="Followed Hyperlink" xfId="4271" builtinId="9" hidden="1"/>
    <cellStyle name="Followed Hyperlink" xfId="4273" builtinId="9" hidden="1"/>
    <cellStyle name="Followed Hyperlink" xfId="4275" builtinId="9" hidden="1"/>
    <cellStyle name="Followed Hyperlink" xfId="4277" builtinId="9" hidden="1"/>
    <cellStyle name="Followed Hyperlink" xfId="4279" builtinId="9" hidden="1"/>
    <cellStyle name="Followed Hyperlink" xfId="4281" builtinId="9" hidden="1"/>
    <cellStyle name="Followed Hyperlink" xfId="4283" builtinId="9" hidden="1"/>
    <cellStyle name="Followed Hyperlink" xfId="4285" builtinId="9" hidden="1"/>
    <cellStyle name="Followed Hyperlink" xfId="4287" builtinId="9" hidden="1"/>
    <cellStyle name="Followed Hyperlink" xfId="4289" builtinId="9" hidden="1"/>
    <cellStyle name="Followed Hyperlink" xfId="4291" builtinId="9" hidden="1"/>
    <cellStyle name="Followed Hyperlink" xfId="4293" builtinId="9" hidden="1"/>
    <cellStyle name="Followed Hyperlink" xfId="4295" builtinId="9" hidden="1"/>
    <cellStyle name="Followed Hyperlink" xfId="4297" builtinId="9" hidden="1"/>
    <cellStyle name="Followed Hyperlink" xfId="4299" builtinId="9" hidden="1"/>
    <cellStyle name="Followed Hyperlink" xfId="4301" builtinId="9" hidden="1"/>
    <cellStyle name="Followed Hyperlink" xfId="4303" builtinId="9" hidden="1"/>
    <cellStyle name="Followed Hyperlink" xfId="4305" builtinId="9" hidden="1"/>
    <cellStyle name="Followed Hyperlink" xfId="4307" builtinId="9" hidden="1"/>
    <cellStyle name="Followed Hyperlink" xfId="4309" builtinId="9" hidden="1"/>
    <cellStyle name="Followed Hyperlink" xfId="4311" builtinId="9" hidden="1"/>
    <cellStyle name="Followed Hyperlink" xfId="4313" builtinId="9" hidden="1"/>
    <cellStyle name="Followed Hyperlink" xfId="4315" builtinId="9" hidden="1"/>
    <cellStyle name="Followed Hyperlink" xfId="4317" builtinId="9" hidden="1"/>
    <cellStyle name="Followed Hyperlink" xfId="4319" builtinId="9" hidden="1"/>
    <cellStyle name="Followed Hyperlink" xfId="4321" builtinId="9" hidden="1"/>
    <cellStyle name="Followed Hyperlink" xfId="4323" builtinId="9" hidden="1"/>
    <cellStyle name="Followed Hyperlink" xfId="4325" builtinId="9" hidden="1"/>
    <cellStyle name="Followed Hyperlink" xfId="4327" builtinId="9" hidden="1"/>
    <cellStyle name="Followed Hyperlink" xfId="4329" builtinId="9" hidden="1"/>
    <cellStyle name="Followed Hyperlink" xfId="4331" builtinId="9" hidden="1"/>
    <cellStyle name="Followed Hyperlink" xfId="4333" builtinId="9" hidden="1"/>
    <cellStyle name="Followed Hyperlink" xfId="4335" builtinId="9" hidden="1"/>
    <cellStyle name="Followed Hyperlink" xfId="4337" builtinId="9" hidden="1"/>
    <cellStyle name="Followed Hyperlink" xfId="4339" builtinId="9" hidden="1"/>
    <cellStyle name="Followed Hyperlink" xfId="4341" builtinId="9" hidden="1"/>
    <cellStyle name="Followed Hyperlink" xfId="4343" builtinId="9" hidden="1"/>
    <cellStyle name="Followed Hyperlink" xfId="4345" builtinId="9" hidden="1"/>
    <cellStyle name="Followed Hyperlink" xfId="4347" builtinId="9" hidden="1"/>
    <cellStyle name="Followed Hyperlink" xfId="4349" builtinId="9" hidden="1"/>
    <cellStyle name="Followed Hyperlink" xfId="4351" builtinId="9" hidden="1"/>
    <cellStyle name="Followed Hyperlink" xfId="4353" builtinId="9" hidden="1"/>
    <cellStyle name="Followed Hyperlink" xfId="4355" builtinId="9" hidden="1"/>
    <cellStyle name="Followed Hyperlink" xfId="4357" builtinId="9" hidden="1"/>
    <cellStyle name="Followed Hyperlink" xfId="4359" builtinId="9" hidden="1"/>
    <cellStyle name="Followed Hyperlink" xfId="4361" builtinId="9" hidden="1"/>
    <cellStyle name="Followed Hyperlink" xfId="4363" builtinId="9" hidden="1"/>
    <cellStyle name="Followed Hyperlink" xfId="4365" builtinId="9" hidden="1"/>
    <cellStyle name="Followed Hyperlink" xfId="4367" builtinId="9" hidden="1"/>
    <cellStyle name="Followed Hyperlink" xfId="4369" builtinId="9" hidden="1"/>
    <cellStyle name="Followed Hyperlink" xfId="4371" builtinId="9" hidden="1"/>
    <cellStyle name="Followed Hyperlink" xfId="4373" builtinId="9" hidden="1"/>
    <cellStyle name="Followed Hyperlink" xfId="4375" builtinId="9" hidden="1"/>
    <cellStyle name="Followed Hyperlink" xfId="4377" builtinId="9" hidden="1"/>
    <cellStyle name="Followed Hyperlink" xfId="4379" builtinId="9" hidden="1"/>
    <cellStyle name="Followed Hyperlink" xfId="4381" builtinId="9" hidden="1"/>
    <cellStyle name="Followed Hyperlink" xfId="4383" builtinId="9" hidden="1"/>
    <cellStyle name="Followed Hyperlink" xfId="4385" builtinId="9" hidden="1"/>
    <cellStyle name="Followed Hyperlink" xfId="4387" builtinId="9" hidden="1"/>
    <cellStyle name="Followed Hyperlink" xfId="4389" builtinId="9" hidden="1"/>
    <cellStyle name="Followed Hyperlink" xfId="4391" builtinId="9" hidden="1"/>
    <cellStyle name="Followed Hyperlink" xfId="4393" builtinId="9" hidden="1"/>
    <cellStyle name="Followed Hyperlink" xfId="4395" builtinId="9" hidden="1"/>
    <cellStyle name="Followed Hyperlink" xfId="4397" builtinId="9" hidden="1"/>
    <cellStyle name="Followed Hyperlink" xfId="4399" builtinId="9" hidden="1"/>
    <cellStyle name="Followed Hyperlink" xfId="4401" builtinId="9" hidden="1"/>
    <cellStyle name="Followed Hyperlink" xfId="4403" builtinId="9" hidden="1"/>
    <cellStyle name="Followed Hyperlink" xfId="4405" builtinId="9" hidden="1"/>
    <cellStyle name="Followed Hyperlink" xfId="4407" builtinId="9" hidden="1"/>
    <cellStyle name="Followed Hyperlink" xfId="4409" builtinId="9" hidden="1"/>
    <cellStyle name="Followed Hyperlink" xfId="4411" builtinId="9" hidden="1"/>
    <cellStyle name="Followed Hyperlink" xfId="4413" builtinId="9" hidden="1"/>
    <cellStyle name="Followed Hyperlink" xfId="4415" builtinId="9" hidden="1"/>
    <cellStyle name="Followed Hyperlink" xfId="4417" builtinId="9" hidden="1"/>
    <cellStyle name="Followed Hyperlink" xfId="4419" builtinId="9" hidden="1"/>
    <cellStyle name="Followed Hyperlink" xfId="4421" builtinId="9" hidden="1"/>
    <cellStyle name="Followed Hyperlink" xfId="4423" builtinId="9" hidden="1"/>
    <cellStyle name="Followed Hyperlink" xfId="4425" builtinId="9" hidden="1"/>
    <cellStyle name="Followed Hyperlink" xfId="4427" builtinId="9" hidden="1"/>
    <cellStyle name="Followed Hyperlink" xfId="4429" builtinId="9" hidden="1"/>
    <cellStyle name="Followed Hyperlink" xfId="4431" builtinId="9" hidden="1"/>
    <cellStyle name="Followed Hyperlink" xfId="4433" builtinId="9" hidden="1"/>
    <cellStyle name="Followed Hyperlink" xfId="4435" builtinId="9" hidden="1"/>
    <cellStyle name="Followed Hyperlink" xfId="4437" builtinId="9" hidden="1"/>
    <cellStyle name="Followed Hyperlink" xfId="4439" builtinId="9" hidden="1"/>
    <cellStyle name="Followed Hyperlink" xfId="4441" builtinId="9" hidden="1"/>
    <cellStyle name="Followed Hyperlink" xfId="4443" builtinId="9" hidden="1"/>
    <cellStyle name="Followed Hyperlink" xfId="4445" builtinId="9" hidden="1"/>
    <cellStyle name="Followed Hyperlink" xfId="4447" builtinId="9" hidden="1"/>
    <cellStyle name="Followed Hyperlink" xfId="4449" builtinId="9" hidden="1"/>
    <cellStyle name="Followed Hyperlink" xfId="4451" builtinId="9" hidden="1"/>
    <cellStyle name="Followed Hyperlink" xfId="4453" builtinId="9" hidden="1"/>
    <cellStyle name="Followed Hyperlink" xfId="4455" builtinId="9" hidden="1"/>
    <cellStyle name="Followed Hyperlink" xfId="4457" builtinId="9" hidden="1"/>
    <cellStyle name="Followed Hyperlink" xfId="4459" builtinId="9" hidden="1"/>
    <cellStyle name="Followed Hyperlink" xfId="4461" builtinId="9" hidden="1"/>
    <cellStyle name="Followed Hyperlink" xfId="4463" builtinId="9" hidden="1"/>
    <cellStyle name="Followed Hyperlink" xfId="4465" builtinId="9" hidden="1"/>
    <cellStyle name="Followed Hyperlink" xfId="4467" builtinId="9" hidden="1"/>
    <cellStyle name="Followed Hyperlink" xfId="4469" builtinId="9" hidden="1"/>
    <cellStyle name="Followed Hyperlink" xfId="4471" builtinId="9" hidden="1"/>
    <cellStyle name="Followed Hyperlink" xfId="4473" builtinId="9" hidden="1"/>
    <cellStyle name="Followed Hyperlink" xfId="4475" builtinId="9" hidden="1"/>
    <cellStyle name="Followed Hyperlink" xfId="4477" builtinId="9" hidden="1"/>
    <cellStyle name="Followed Hyperlink" xfId="4479" builtinId="9" hidden="1"/>
    <cellStyle name="Followed Hyperlink" xfId="4481" builtinId="9" hidden="1"/>
    <cellStyle name="Followed Hyperlink" xfId="4483" builtinId="9" hidden="1"/>
    <cellStyle name="Followed Hyperlink" xfId="4485" builtinId="9" hidden="1"/>
    <cellStyle name="Followed Hyperlink" xfId="4487" builtinId="9" hidden="1"/>
    <cellStyle name="Followed Hyperlink" xfId="4489" builtinId="9" hidden="1"/>
    <cellStyle name="Followed Hyperlink" xfId="4491" builtinId="9" hidden="1"/>
    <cellStyle name="Followed Hyperlink" xfId="4493" builtinId="9" hidden="1"/>
    <cellStyle name="Followed Hyperlink" xfId="4495" builtinId="9" hidden="1"/>
    <cellStyle name="Followed Hyperlink" xfId="4497" builtinId="9" hidden="1"/>
    <cellStyle name="Followed Hyperlink" xfId="4499" builtinId="9" hidden="1"/>
    <cellStyle name="Followed Hyperlink" xfId="4501" builtinId="9" hidden="1"/>
    <cellStyle name="Followed Hyperlink" xfId="4503" builtinId="9" hidden="1"/>
    <cellStyle name="Followed Hyperlink" xfId="4505" builtinId="9" hidden="1"/>
    <cellStyle name="Followed Hyperlink" xfId="4507" builtinId="9" hidden="1"/>
    <cellStyle name="Followed Hyperlink" xfId="4509" builtinId="9" hidden="1"/>
    <cellStyle name="Followed Hyperlink" xfId="4511" builtinId="9" hidden="1"/>
    <cellStyle name="Followed Hyperlink" xfId="4513" builtinId="9" hidden="1"/>
    <cellStyle name="Followed Hyperlink" xfId="4515" builtinId="9" hidden="1"/>
    <cellStyle name="Followed Hyperlink" xfId="4517" builtinId="9" hidden="1"/>
    <cellStyle name="Followed Hyperlink" xfId="4519" builtinId="9" hidden="1"/>
    <cellStyle name="Followed Hyperlink" xfId="4521" builtinId="9" hidden="1"/>
    <cellStyle name="Followed Hyperlink" xfId="4523" builtinId="9" hidden="1"/>
    <cellStyle name="Followed Hyperlink" xfId="4525" builtinId="9" hidden="1"/>
    <cellStyle name="Followed Hyperlink" xfId="4527" builtinId="9" hidden="1"/>
    <cellStyle name="Followed Hyperlink" xfId="4529" builtinId="9" hidden="1"/>
    <cellStyle name="Followed Hyperlink" xfId="4531" builtinId="9" hidden="1"/>
    <cellStyle name="Followed Hyperlink" xfId="4533" builtinId="9" hidden="1"/>
    <cellStyle name="Followed Hyperlink" xfId="4535" builtinId="9" hidden="1"/>
    <cellStyle name="Followed Hyperlink" xfId="4537" builtinId="9" hidden="1"/>
    <cellStyle name="Followed Hyperlink" xfId="4539" builtinId="9" hidden="1"/>
    <cellStyle name="Followed Hyperlink" xfId="4541" builtinId="9" hidden="1"/>
    <cellStyle name="Followed Hyperlink" xfId="4543" builtinId="9" hidden="1"/>
    <cellStyle name="Followed Hyperlink" xfId="4545" builtinId="9" hidden="1"/>
    <cellStyle name="Followed Hyperlink" xfId="4547" builtinId="9" hidden="1"/>
    <cellStyle name="Followed Hyperlink" xfId="4549" builtinId="9" hidden="1"/>
    <cellStyle name="Followed Hyperlink" xfId="4551" builtinId="9" hidden="1"/>
    <cellStyle name="Followed Hyperlink" xfId="4553" builtinId="9" hidden="1"/>
    <cellStyle name="Followed Hyperlink" xfId="4555" builtinId="9" hidden="1"/>
    <cellStyle name="Followed Hyperlink" xfId="4557" builtinId="9" hidden="1"/>
    <cellStyle name="Followed Hyperlink" xfId="4559" builtinId="9" hidden="1"/>
    <cellStyle name="Followed Hyperlink" xfId="4561" builtinId="9" hidden="1"/>
    <cellStyle name="Followed Hyperlink" xfId="4563" builtinId="9" hidden="1"/>
    <cellStyle name="Followed Hyperlink" xfId="4565" builtinId="9" hidden="1"/>
    <cellStyle name="Followed Hyperlink" xfId="4567" builtinId="9" hidden="1"/>
    <cellStyle name="Followed Hyperlink" xfId="4569" builtinId="9" hidden="1"/>
    <cellStyle name="Followed Hyperlink" xfId="4571" builtinId="9" hidden="1"/>
    <cellStyle name="Followed Hyperlink" xfId="4573" builtinId="9" hidden="1"/>
    <cellStyle name="Followed Hyperlink" xfId="4575" builtinId="9" hidden="1"/>
    <cellStyle name="Followed Hyperlink" xfId="4577" builtinId="9" hidden="1"/>
    <cellStyle name="Followed Hyperlink" xfId="4579" builtinId="9" hidden="1"/>
    <cellStyle name="Followed Hyperlink" xfId="4581" builtinId="9" hidden="1"/>
    <cellStyle name="Followed Hyperlink" xfId="4583" builtinId="9" hidden="1"/>
    <cellStyle name="Followed Hyperlink" xfId="4585" builtinId="9" hidden="1"/>
    <cellStyle name="Followed Hyperlink" xfId="4587" builtinId="9" hidden="1"/>
    <cellStyle name="Followed Hyperlink" xfId="4589" builtinId="9" hidden="1"/>
    <cellStyle name="Followed Hyperlink" xfId="4591" builtinId="9" hidden="1"/>
    <cellStyle name="Followed Hyperlink" xfId="4593" builtinId="9" hidden="1"/>
    <cellStyle name="Followed Hyperlink" xfId="4595" builtinId="9" hidden="1"/>
    <cellStyle name="Followed Hyperlink" xfId="4597" builtinId="9" hidden="1"/>
    <cellStyle name="Followed Hyperlink" xfId="4599" builtinId="9" hidden="1"/>
    <cellStyle name="Followed Hyperlink" xfId="4601" builtinId="9" hidden="1"/>
    <cellStyle name="Followed Hyperlink" xfId="4603" builtinId="9" hidden="1"/>
    <cellStyle name="Followed Hyperlink" xfId="4605" builtinId="9" hidden="1"/>
    <cellStyle name="Followed Hyperlink" xfId="4607" builtinId="9" hidden="1"/>
    <cellStyle name="Followed Hyperlink" xfId="4609" builtinId="9" hidden="1"/>
    <cellStyle name="Followed Hyperlink" xfId="4611" builtinId="9" hidden="1"/>
    <cellStyle name="Followed Hyperlink" xfId="4613" builtinId="9" hidden="1"/>
    <cellStyle name="Followed Hyperlink" xfId="4615" builtinId="9" hidden="1"/>
    <cellStyle name="Followed Hyperlink" xfId="4617" builtinId="9" hidden="1"/>
    <cellStyle name="Followed Hyperlink" xfId="4619" builtinId="9" hidden="1"/>
    <cellStyle name="Followed Hyperlink" xfId="4621" builtinId="9" hidden="1"/>
    <cellStyle name="Followed Hyperlink" xfId="4623" builtinId="9" hidden="1"/>
    <cellStyle name="Followed Hyperlink" xfId="4625" builtinId="9" hidden="1"/>
    <cellStyle name="Followed Hyperlink" xfId="4627" builtinId="9" hidden="1"/>
    <cellStyle name="Followed Hyperlink" xfId="4629" builtinId="9" hidden="1"/>
    <cellStyle name="Followed Hyperlink" xfId="4631" builtinId="9" hidden="1"/>
    <cellStyle name="Followed Hyperlink" xfId="4633" builtinId="9" hidden="1"/>
    <cellStyle name="Followed Hyperlink" xfId="4635" builtinId="9" hidden="1"/>
    <cellStyle name="Followed Hyperlink" xfId="4637" builtinId="9" hidden="1"/>
    <cellStyle name="Followed Hyperlink" xfId="4639" builtinId="9" hidden="1"/>
    <cellStyle name="Followed Hyperlink" xfId="4641" builtinId="9" hidden="1"/>
    <cellStyle name="Followed Hyperlink" xfId="4643" builtinId="9" hidden="1"/>
    <cellStyle name="Followed Hyperlink" xfId="4645" builtinId="9" hidden="1"/>
    <cellStyle name="Followed Hyperlink" xfId="4647" builtinId="9" hidden="1"/>
    <cellStyle name="Followed Hyperlink" xfId="4649" builtinId="9" hidden="1"/>
    <cellStyle name="Followed Hyperlink" xfId="4651" builtinId="9" hidden="1"/>
    <cellStyle name="Followed Hyperlink" xfId="4653" builtinId="9" hidden="1"/>
    <cellStyle name="Followed Hyperlink" xfId="4655" builtinId="9" hidden="1"/>
    <cellStyle name="Followed Hyperlink" xfId="4657" builtinId="9" hidden="1"/>
    <cellStyle name="Followed Hyperlink" xfId="4659" builtinId="9" hidden="1"/>
    <cellStyle name="Followed Hyperlink" xfId="4661" builtinId="9" hidden="1"/>
    <cellStyle name="Followed Hyperlink" xfId="4663" builtinId="9" hidden="1"/>
    <cellStyle name="Followed Hyperlink" xfId="4665" builtinId="9" hidden="1"/>
    <cellStyle name="Followed Hyperlink" xfId="4667" builtinId="9" hidden="1"/>
    <cellStyle name="Followed Hyperlink" xfId="4669" builtinId="9" hidden="1"/>
    <cellStyle name="Followed Hyperlink" xfId="4671" builtinId="9" hidden="1"/>
    <cellStyle name="Followed Hyperlink" xfId="4673" builtinId="9" hidden="1"/>
    <cellStyle name="Followed Hyperlink" xfId="4675" builtinId="9" hidden="1"/>
    <cellStyle name="Followed Hyperlink" xfId="4677" builtinId="9" hidden="1"/>
    <cellStyle name="Followed Hyperlink" xfId="4679" builtinId="9" hidden="1"/>
    <cellStyle name="Followed Hyperlink" xfId="4681" builtinId="9" hidden="1"/>
    <cellStyle name="Followed Hyperlink" xfId="4683" builtinId="9" hidden="1"/>
    <cellStyle name="Followed Hyperlink" xfId="4685" builtinId="9" hidden="1"/>
    <cellStyle name="Followed Hyperlink" xfId="4687" builtinId="9" hidden="1"/>
    <cellStyle name="Followed Hyperlink" xfId="4689" builtinId="9" hidden="1"/>
    <cellStyle name="Followed Hyperlink" xfId="4691" builtinId="9" hidden="1"/>
    <cellStyle name="Followed Hyperlink" xfId="4693" builtinId="9" hidden="1"/>
    <cellStyle name="Followed Hyperlink" xfId="4695" builtinId="9" hidden="1"/>
    <cellStyle name="Followed Hyperlink" xfId="4697" builtinId="9" hidden="1"/>
    <cellStyle name="Followed Hyperlink" xfId="4699" builtinId="9" hidden="1"/>
    <cellStyle name="Followed Hyperlink" xfId="4701" builtinId="9" hidden="1"/>
    <cellStyle name="Followed Hyperlink" xfId="4703" builtinId="9" hidden="1"/>
    <cellStyle name="Followed Hyperlink" xfId="4705" builtinId="9" hidden="1"/>
    <cellStyle name="Followed Hyperlink" xfId="4707" builtinId="9" hidden="1"/>
    <cellStyle name="Followed Hyperlink" xfId="4709" builtinId="9" hidden="1"/>
    <cellStyle name="Followed Hyperlink" xfId="4711" builtinId="9" hidden="1"/>
    <cellStyle name="Followed Hyperlink" xfId="4713" builtinId="9" hidden="1"/>
    <cellStyle name="Followed Hyperlink" xfId="4715" builtinId="9" hidden="1"/>
    <cellStyle name="Followed Hyperlink" xfId="4717" builtinId="9" hidden="1"/>
    <cellStyle name="Followed Hyperlink" xfId="4719" builtinId="9" hidden="1"/>
    <cellStyle name="Followed Hyperlink" xfId="4721" builtinId="9" hidden="1"/>
    <cellStyle name="Followed Hyperlink" xfId="4723" builtinId="9" hidden="1"/>
    <cellStyle name="Followed Hyperlink" xfId="4725" builtinId="9" hidden="1"/>
    <cellStyle name="Followed Hyperlink" xfId="4727" builtinId="9" hidden="1"/>
    <cellStyle name="Followed Hyperlink" xfId="4729" builtinId="9" hidden="1"/>
    <cellStyle name="Followed Hyperlink" xfId="4731" builtinId="9" hidden="1"/>
    <cellStyle name="Followed Hyperlink" xfId="4733" builtinId="9" hidden="1"/>
    <cellStyle name="Followed Hyperlink" xfId="4735" builtinId="9" hidden="1"/>
    <cellStyle name="Followed Hyperlink" xfId="4737" builtinId="9" hidden="1"/>
    <cellStyle name="Followed Hyperlink" xfId="4739" builtinId="9" hidden="1"/>
    <cellStyle name="Followed Hyperlink" xfId="4741" builtinId="9" hidden="1"/>
    <cellStyle name="Followed Hyperlink" xfId="4743" builtinId="9" hidden="1"/>
    <cellStyle name="Followed Hyperlink" xfId="4745" builtinId="9" hidden="1"/>
    <cellStyle name="Followed Hyperlink" xfId="4747" builtinId="9" hidden="1"/>
    <cellStyle name="Followed Hyperlink" xfId="4749" builtinId="9" hidden="1"/>
    <cellStyle name="Followed Hyperlink" xfId="4751" builtinId="9" hidden="1"/>
    <cellStyle name="Followed Hyperlink" xfId="4753" builtinId="9" hidden="1"/>
    <cellStyle name="Followed Hyperlink" xfId="4755" builtinId="9" hidden="1"/>
    <cellStyle name="Followed Hyperlink" xfId="4757" builtinId="9" hidden="1"/>
    <cellStyle name="Followed Hyperlink" xfId="4759" builtinId="9" hidden="1"/>
    <cellStyle name="Followed Hyperlink" xfId="4761" builtinId="9" hidden="1"/>
    <cellStyle name="Followed Hyperlink" xfId="4763" builtinId="9" hidden="1"/>
    <cellStyle name="Followed Hyperlink" xfId="4765" builtinId="9" hidden="1"/>
    <cellStyle name="Followed Hyperlink" xfId="4767" builtinId="9" hidden="1"/>
    <cellStyle name="Followed Hyperlink" xfId="4769" builtinId="9" hidden="1"/>
    <cellStyle name="Followed Hyperlink" xfId="4771" builtinId="9" hidden="1"/>
    <cellStyle name="Followed Hyperlink" xfId="4773" builtinId="9" hidden="1"/>
    <cellStyle name="Followed Hyperlink" xfId="4775" builtinId="9" hidden="1"/>
    <cellStyle name="Followed Hyperlink" xfId="4777" builtinId="9" hidden="1"/>
    <cellStyle name="Followed Hyperlink" xfId="4779" builtinId="9" hidden="1"/>
    <cellStyle name="Followed Hyperlink" xfId="4781" builtinId="9" hidden="1"/>
    <cellStyle name="Followed Hyperlink" xfId="4783" builtinId="9" hidden="1"/>
    <cellStyle name="Followed Hyperlink" xfId="4785" builtinId="9" hidden="1"/>
    <cellStyle name="Followed Hyperlink" xfId="4787" builtinId="9" hidden="1"/>
    <cellStyle name="Followed Hyperlink" xfId="4789" builtinId="9" hidden="1"/>
    <cellStyle name="Followed Hyperlink" xfId="4791" builtinId="9" hidden="1"/>
    <cellStyle name="Followed Hyperlink" xfId="4793" builtinId="9" hidden="1"/>
    <cellStyle name="Followed Hyperlink" xfId="4795" builtinId="9" hidden="1"/>
    <cellStyle name="Followed Hyperlink" xfId="4797" builtinId="9" hidden="1"/>
    <cellStyle name="Followed Hyperlink" xfId="4799" builtinId="9" hidden="1"/>
    <cellStyle name="Followed Hyperlink" xfId="4801" builtinId="9" hidden="1"/>
    <cellStyle name="Followed Hyperlink" xfId="4803" builtinId="9" hidden="1"/>
    <cellStyle name="Followed Hyperlink" xfId="4805" builtinId="9" hidden="1"/>
    <cellStyle name="Followed Hyperlink" xfId="4807" builtinId="9" hidden="1"/>
    <cellStyle name="Followed Hyperlink" xfId="4809" builtinId="9" hidden="1"/>
    <cellStyle name="Followed Hyperlink" xfId="4811" builtinId="9" hidden="1"/>
    <cellStyle name="Followed Hyperlink" xfId="4813" builtinId="9" hidden="1"/>
    <cellStyle name="Followed Hyperlink" xfId="4815" builtinId="9" hidden="1"/>
    <cellStyle name="Followed Hyperlink" xfId="4817" builtinId="9" hidden="1"/>
    <cellStyle name="Followed Hyperlink" xfId="4819" builtinId="9" hidden="1"/>
    <cellStyle name="Followed Hyperlink" xfId="4821" builtinId="9" hidden="1"/>
    <cellStyle name="Followed Hyperlink" xfId="4823" builtinId="9" hidden="1"/>
    <cellStyle name="Followed Hyperlink" xfId="4825" builtinId="9" hidden="1"/>
    <cellStyle name="Followed Hyperlink" xfId="4827" builtinId="9" hidden="1"/>
    <cellStyle name="Followed Hyperlink" xfId="4829" builtinId="9" hidden="1"/>
    <cellStyle name="Followed Hyperlink" xfId="4831" builtinId="9" hidden="1"/>
    <cellStyle name="Followed Hyperlink" xfId="4833" builtinId="9" hidden="1"/>
    <cellStyle name="Followed Hyperlink" xfId="4835" builtinId="9" hidden="1"/>
    <cellStyle name="Followed Hyperlink" xfId="4837" builtinId="9" hidden="1"/>
    <cellStyle name="Followed Hyperlink" xfId="4839" builtinId="9" hidden="1"/>
    <cellStyle name="Followed Hyperlink" xfId="4841" builtinId="9" hidden="1"/>
    <cellStyle name="Followed Hyperlink" xfId="4843" builtinId="9" hidden="1"/>
    <cellStyle name="Followed Hyperlink" xfId="4845" builtinId="9" hidden="1"/>
    <cellStyle name="Followed Hyperlink" xfId="4847" builtinId="9" hidden="1"/>
    <cellStyle name="Followed Hyperlink" xfId="4849" builtinId="9" hidden="1"/>
    <cellStyle name="Followed Hyperlink" xfId="4851" builtinId="9" hidden="1"/>
    <cellStyle name="Followed Hyperlink" xfId="4853" builtinId="9" hidden="1"/>
    <cellStyle name="Followed Hyperlink" xfId="4855" builtinId="9" hidden="1"/>
    <cellStyle name="Followed Hyperlink" xfId="4857" builtinId="9" hidden="1"/>
    <cellStyle name="Followed Hyperlink" xfId="4859" builtinId="9" hidden="1"/>
    <cellStyle name="Followed Hyperlink" xfId="4861" builtinId="9" hidden="1"/>
    <cellStyle name="Followed Hyperlink" xfId="4863" builtinId="9" hidden="1"/>
    <cellStyle name="Followed Hyperlink" xfId="4865" builtinId="9" hidden="1"/>
    <cellStyle name="Followed Hyperlink" xfId="4867" builtinId="9" hidden="1"/>
    <cellStyle name="Followed Hyperlink" xfId="4869" builtinId="9" hidden="1"/>
    <cellStyle name="Followed Hyperlink" xfId="4871" builtinId="9" hidden="1"/>
    <cellStyle name="Followed Hyperlink" xfId="4873" builtinId="9" hidden="1"/>
    <cellStyle name="Followed Hyperlink" xfId="4875" builtinId="9" hidden="1"/>
    <cellStyle name="Followed Hyperlink" xfId="4877" builtinId="9" hidden="1"/>
    <cellStyle name="Followed Hyperlink" xfId="4879" builtinId="9" hidden="1"/>
    <cellStyle name="Followed Hyperlink" xfId="4881" builtinId="9" hidden="1"/>
    <cellStyle name="Followed Hyperlink" xfId="4883" builtinId="9" hidden="1"/>
    <cellStyle name="Followed Hyperlink" xfId="4885" builtinId="9" hidden="1"/>
    <cellStyle name="Followed Hyperlink" xfId="4887" builtinId="9" hidden="1"/>
    <cellStyle name="Followed Hyperlink" xfId="4889" builtinId="9" hidden="1"/>
    <cellStyle name="Followed Hyperlink" xfId="4891" builtinId="9" hidden="1"/>
    <cellStyle name="Followed Hyperlink" xfId="4893" builtinId="9" hidden="1"/>
    <cellStyle name="Followed Hyperlink" xfId="4895" builtinId="9" hidden="1"/>
    <cellStyle name="Followed Hyperlink" xfId="4897" builtinId="9" hidden="1"/>
    <cellStyle name="Followed Hyperlink" xfId="4899" builtinId="9" hidden="1"/>
    <cellStyle name="Followed Hyperlink" xfId="4901" builtinId="9" hidden="1"/>
    <cellStyle name="Followed Hyperlink" xfId="4903" builtinId="9" hidden="1"/>
    <cellStyle name="Followed Hyperlink" xfId="4905" builtinId="9" hidden="1"/>
    <cellStyle name="Followed Hyperlink" xfId="4907" builtinId="9" hidden="1"/>
    <cellStyle name="Followed Hyperlink" xfId="4909" builtinId="9" hidden="1"/>
    <cellStyle name="Followed Hyperlink" xfId="4911" builtinId="9" hidden="1"/>
    <cellStyle name="Followed Hyperlink" xfId="4913" builtinId="9" hidden="1"/>
    <cellStyle name="Followed Hyperlink" xfId="4915" builtinId="9" hidden="1"/>
    <cellStyle name="Followed Hyperlink" xfId="4917" builtinId="9" hidden="1"/>
    <cellStyle name="Followed Hyperlink" xfId="4919" builtinId="9" hidden="1"/>
    <cellStyle name="Followed Hyperlink" xfId="4921" builtinId="9" hidden="1"/>
    <cellStyle name="Followed Hyperlink" xfId="4923" builtinId="9" hidden="1"/>
    <cellStyle name="Followed Hyperlink" xfId="4925" builtinId="9" hidden="1"/>
    <cellStyle name="Followed Hyperlink" xfId="4927" builtinId="9" hidden="1"/>
    <cellStyle name="Followed Hyperlink" xfId="4929" builtinId="9" hidden="1"/>
    <cellStyle name="Followed Hyperlink" xfId="4931" builtinId="9" hidden="1"/>
    <cellStyle name="Followed Hyperlink" xfId="4933" builtinId="9" hidden="1"/>
    <cellStyle name="Followed Hyperlink" xfId="4935" builtinId="9" hidden="1"/>
    <cellStyle name="Followed Hyperlink" xfId="4937" builtinId="9" hidden="1"/>
    <cellStyle name="Followed Hyperlink" xfId="4939" builtinId="9" hidden="1"/>
    <cellStyle name="Followed Hyperlink" xfId="4941" builtinId="9" hidden="1"/>
    <cellStyle name="Followed Hyperlink" xfId="4943" builtinId="9" hidden="1"/>
    <cellStyle name="Followed Hyperlink" xfId="4945" builtinId="9" hidden="1"/>
    <cellStyle name="Followed Hyperlink" xfId="4947" builtinId="9" hidden="1"/>
    <cellStyle name="Followed Hyperlink" xfId="4949" builtinId="9" hidden="1"/>
    <cellStyle name="Followed Hyperlink" xfId="4951" builtinId="9" hidden="1"/>
    <cellStyle name="Followed Hyperlink" xfId="4953" builtinId="9" hidden="1"/>
    <cellStyle name="Followed Hyperlink" xfId="4955" builtinId="9" hidden="1"/>
    <cellStyle name="Followed Hyperlink" xfId="4957" builtinId="9" hidden="1"/>
    <cellStyle name="Followed Hyperlink" xfId="4959" builtinId="9" hidden="1"/>
    <cellStyle name="Followed Hyperlink" xfId="4961" builtinId="9" hidden="1"/>
    <cellStyle name="Followed Hyperlink" xfId="4963" builtinId="9" hidden="1"/>
    <cellStyle name="Followed Hyperlink" xfId="4965" builtinId="9" hidden="1"/>
    <cellStyle name="Followed Hyperlink" xfId="4967" builtinId="9" hidden="1"/>
    <cellStyle name="Followed Hyperlink" xfId="4969" builtinId="9" hidden="1"/>
    <cellStyle name="Followed Hyperlink" xfId="4971" builtinId="9" hidden="1"/>
    <cellStyle name="Followed Hyperlink" xfId="4973" builtinId="9" hidden="1"/>
    <cellStyle name="Followed Hyperlink" xfId="4975" builtinId="9" hidden="1"/>
    <cellStyle name="Followed Hyperlink" xfId="4977" builtinId="9" hidden="1"/>
    <cellStyle name="Followed Hyperlink" xfId="4979" builtinId="9" hidden="1"/>
    <cellStyle name="Followed Hyperlink" xfId="4981" builtinId="9" hidden="1"/>
    <cellStyle name="Followed Hyperlink" xfId="4983" builtinId="9" hidden="1"/>
    <cellStyle name="Followed Hyperlink" xfId="4985" builtinId="9" hidden="1"/>
    <cellStyle name="Followed Hyperlink" xfId="4987" builtinId="9" hidden="1"/>
    <cellStyle name="Followed Hyperlink" xfId="4989" builtinId="9" hidden="1"/>
    <cellStyle name="Followed Hyperlink" xfId="4991" builtinId="9" hidden="1"/>
    <cellStyle name="Followed Hyperlink" xfId="4993" builtinId="9" hidden="1"/>
    <cellStyle name="Followed Hyperlink" xfId="4995" builtinId="9" hidden="1"/>
    <cellStyle name="Followed Hyperlink" xfId="4997" builtinId="9" hidden="1"/>
    <cellStyle name="Followed Hyperlink" xfId="4999" builtinId="9" hidden="1"/>
    <cellStyle name="Followed Hyperlink" xfId="5001" builtinId="9" hidden="1"/>
    <cellStyle name="Followed Hyperlink" xfId="5003" builtinId="9" hidden="1"/>
    <cellStyle name="Followed Hyperlink" xfId="5005" builtinId="9" hidden="1"/>
    <cellStyle name="Followed Hyperlink" xfId="5007" builtinId="9" hidden="1"/>
    <cellStyle name="Followed Hyperlink" xfId="5009" builtinId="9" hidden="1"/>
    <cellStyle name="Followed Hyperlink" xfId="5011" builtinId="9" hidden="1"/>
    <cellStyle name="Followed Hyperlink" xfId="5013" builtinId="9" hidden="1"/>
    <cellStyle name="Followed Hyperlink" xfId="5015" builtinId="9" hidden="1"/>
    <cellStyle name="Followed Hyperlink" xfId="5017" builtinId="9" hidden="1"/>
    <cellStyle name="Followed Hyperlink" xfId="5019" builtinId="9" hidden="1"/>
    <cellStyle name="Followed Hyperlink" xfId="5021" builtinId="9" hidden="1"/>
    <cellStyle name="Followed Hyperlink" xfId="5023" builtinId="9" hidden="1"/>
    <cellStyle name="Followed Hyperlink" xfId="5025" builtinId="9" hidden="1"/>
    <cellStyle name="Followed Hyperlink" xfId="5027" builtinId="9" hidden="1"/>
    <cellStyle name="Followed Hyperlink" xfId="5029" builtinId="9" hidden="1"/>
    <cellStyle name="Followed Hyperlink" xfId="5031" builtinId="9" hidden="1"/>
    <cellStyle name="Followed Hyperlink" xfId="5033" builtinId="9" hidden="1"/>
    <cellStyle name="Followed Hyperlink" xfId="5035" builtinId="9" hidden="1"/>
    <cellStyle name="Followed Hyperlink" xfId="5037" builtinId="9" hidden="1"/>
    <cellStyle name="Followed Hyperlink" xfId="5039" builtinId="9" hidden="1"/>
    <cellStyle name="Followed Hyperlink" xfId="5041" builtinId="9" hidden="1"/>
    <cellStyle name="Followed Hyperlink" xfId="5043" builtinId="9" hidden="1"/>
    <cellStyle name="Followed Hyperlink" xfId="5045" builtinId="9" hidden="1"/>
    <cellStyle name="Followed Hyperlink" xfId="5047" builtinId="9" hidden="1"/>
    <cellStyle name="Followed Hyperlink" xfId="5049" builtinId="9" hidden="1"/>
    <cellStyle name="Followed Hyperlink" xfId="5051" builtinId="9" hidden="1"/>
    <cellStyle name="Followed Hyperlink" xfId="5053" builtinId="9" hidden="1"/>
    <cellStyle name="Followed Hyperlink" xfId="5055" builtinId="9" hidden="1"/>
    <cellStyle name="Followed Hyperlink" xfId="5057" builtinId="9" hidden="1"/>
    <cellStyle name="Followed Hyperlink" xfId="5059" builtinId="9" hidden="1"/>
    <cellStyle name="Followed Hyperlink" xfId="5061" builtinId="9" hidden="1"/>
    <cellStyle name="Followed Hyperlink" xfId="5063" builtinId="9" hidden="1"/>
    <cellStyle name="Followed Hyperlink" xfId="5065" builtinId="9" hidden="1"/>
    <cellStyle name="Followed Hyperlink" xfId="5067" builtinId="9" hidden="1"/>
    <cellStyle name="Followed Hyperlink" xfId="5069" builtinId="9" hidden="1"/>
    <cellStyle name="Followed Hyperlink" xfId="5071" builtinId="9" hidden="1"/>
    <cellStyle name="Followed Hyperlink" xfId="5073" builtinId="9" hidden="1"/>
    <cellStyle name="Followed Hyperlink" xfId="5075" builtinId="9" hidden="1"/>
    <cellStyle name="Followed Hyperlink" xfId="5077" builtinId="9" hidden="1"/>
    <cellStyle name="Followed Hyperlink" xfId="5079" builtinId="9" hidden="1"/>
    <cellStyle name="Followed Hyperlink" xfId="5081" builtinId="9" hidden="1"/>
    <cellStyle name="Followed Hyperlink" xfId="5083" builtinId="9" hidden="1"/>
    <cellStyle name="Followed Hyperlink" xfId="5085" builtinId="9" hidden="1"/>
    <cellStyle name="Followed Hyperlink" xfId="5087" builtinId="9" hidden="1"/>
    <cellStyle name="Followed Hyperlink" xfId="5089" builtinId="9" hidden="1"/>
    <cellStyle name="Followed Hyperlink" xfId="5091" builtinId="9" hidden="1"/>
    <cellStyle name="Followed Hyperlink" xfId="5093" builtinId="9" hidden="1"/>
    <cellStyle name="Followed Hyperlink" xfId="5095" builtinId="9" hidden="1"/>
    <cellStyle name="Followed Hyperlink" xfId="5097" builtinId="9" hidden="1"/>
    <cellStyle name="Followed Hyperlink" xfId="5099" builtinId="9" hidden="1"/>
    <cellStyle name="Followed Hyperlink" xfId="5101" builtinId="9" hidden="1"/>
    <cellStyle name="Followed Hyperlink" xfId="5103" builtinId="9" hidden="1"/>
    <cellStyle name="Followed Hyperlink" xfId="5105" builtinId="9" hidden="1"/>
    <cellStyle name="Followed Hyperlink" xfId="5107" builtinId="9" hidden="1"/>
    <cellStyle name="Followed Hyperlink" xfId="5109" builtinId="9" hidden="1"/>
    <cellStyle name="Followed Hyperlink" xfId="5111" builtinId="9" hidden="1"/>
    <cellStyle name="Followed Hyperlink" xfId="5113" builtinId="9" hidden="1"/>
    <cellStyle name="Followed Hyperlink" xfId="5115" builtinId="9" hidden="1"/>
    <cellStyle name="Followed Hyperlink" xfId="5117" builtinId="9" hidden="1"/>
    <cellStyle name="Followed Hyperlink" xfId="5119" builtinId="9" hidden="1"/>
    <cellStyle name="Followed Hyperlink" xfId="5121" builtinId="9" hidden="1"/>
    <cellStyle name="Followed Hyperlink" xfId="5123" builtinId="9" hidden="1"/>
    <cellStyle name="Followed Hyperlink" xfId="5125" builtinId="9" hidden="1"/>
    <cellStyle name="Followed Hyperlink" xfId="5127" builtinId="9" hidden="1"/>
    <cellStyle name="Followed Hyperlink" xfId="5129" builtinId="9" hidden="1"/>
    <cellStyle name="Followed Hyperlink" xfId="5131" builtinId="9" hidden="1"/>
    <cellStyle name="Followed Hyperlink" xfId="5133" builtinId="9" hidden="1"/>
    <cellStyle name="Good" xfId="5141" builtinId="26" customBuiltin="1"/>
    <cellStyle name="Heading 1" xfId="5137" builtinId="16" customBuiltin="1"/>
    <cellStyle name="Heading 2" xfId="5138" builtinId="17" customBuiltin="1"/>
    <cellStyle name="Heading 3" xfId="5139" builtinId="18" customBuiltin="1"/>
    <cellStyle name="Heading 4" xfId="5140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Hyperlink" xfId="1438" builtinId="8" hidden="1"/>
    <cellStyle name="Hyperlink" xfId="1440" builtinId="8" hidden="1"/>
    <cellStyle name="Hyperlink" xfId="1442" builtinId="8" hidden="1"/>
    <cellStyle name="Hyperlink" xfId="1444" builtinId="8" hidden="1"/>
    <cellStyle name="Hyperlink" xfId="1446" builtinId="8" hidden="1"/>
    <cellStyle name="Hyperlink" xfId="1448" builtinId="8" hidden="1"/>
    <cellStyle name="Hyperlink" xfId="1450" builtinId="8" hidden="1"/>
    <cellStyle name="Hyperlink" xfId="1452" builtinId="8" hidden="1"/>
    <cellStyle name="Hyperlink" xfId="1454" builtinId="8" hidden="1"/>
    <cellStyle name="Hyperlink" xfId="1456" builtinId="8" hidden="1"/>
    <cellStyle name="Hyperlink" xfId="1458" builtinId="8" hidden="1"/>
    <cellStyle name="Hyperlink" xfId="1460" builtinId="8" hidden="1"/>
    <cellStyle name="Hyperlink" xfId="1462" builtinId="8" hidden="1"/>
    <cellStyle name="Hyperlink" xfId="1464" builtinId="8" hidden="1"/>
    <cellStyle name="Hyperlink" xfId="1466" builtinId="8" hidden="1"/>
    <cellStyle name="Hyperlink" xfId="1468" builtinId="8" hidden="1"/>
    <cellStyle name="Hyperlink" xfId="1470" builtinId="8" hidden="1"/>
    <cellStyle name="Hyperlink" xfId="1472" builtinId="8" hidden="1"/>
    <cellStyle name="Hyperlink" xfId="1474" builtinId="8" hidden="1"/>
    <cellStyle name="Hyperlink" xfId="1476" builtinId="8" hidden="1"/>
    <cellStyle name="Hyperlink" xfId="1478" builtinId="8" hidden="1"/>
    <cellStyle name="Hyperlink" xfId="1480" builtinId="8" hidden="1"/>
    <cellStyle name="Hyperlink" xfId="1482" builtinId="8" hidden="1"/>
    <cellStyle name="Hyperlink" xfId="1484" builtinId="8" hidden="1"/>
    <cellStyle name="Hyperlink" xfId="1486" builtinId="8" hidden="1"/>
    <cellStyle name="Hyperlink" xfId="1488" builtinId="8" hidden="1"/>
    <cellStyle name="Hyperlink" xfId="1490" builtinId="8" hidden="1"/>
    <cellStyle name="Hyperlink" xfId="1492" builtinId="8" hidden="1"/>
    <cellStyle name="Hyperlink" xfId="1494" builtinId="8" hidden="1"/>
    <cellStyle name="Hyperlink" xfId="1496" builtinId="8" hidden="1"/>
    <cellStyle name="Hyperlink" xfId="1498" builtinId="8" hidden="1"/>
    <cellStyle name="Hyperlink" xfId="1500" builtinId="8" hidden="1"/>
    <cellStyle name="Hyperlink" xfId="1502" builtinId="8" hidden="1"/>
    <cellStyle name="Hyperlink" xfId="1504" builtinId="8" hidden="1"/>
    <cellStyle name="Hyperlink" xfId="1506" builtinId="8" hidden="1"/>
    <cellStyle name="Hyperlink" xfId="1508" builtinId="8" hidden="1"/>
    <cellStyle name="Hyperlink" xfId="1510" builtinId="8" hidden="1"/>
    <cellStyle name="Hyperlink" xfId="1512" builtinId="8" hidden="1"/>
    <cellStyle name="Hyperlink" xfId="1514" builtinId="8" hidden="1"/>
    <cellStyle name="Hyperlink" xfId="1516" builtinId="8" hidden="1"/>
    <cellStyle name="Hyperlink" xfId="1518" builtinId="8" hidden="1"/>
    <cellStyle name="Hyperlink" xfId="1520" builtinId="8" hidden="1"/>
    <cellStyle name="Hyperlink" xfId="1522" builtinId="8" hidden="1"/>
    <cellStyle name="Hyperlink" xfId="1524" builtinId="8" hidden="1"/>
    <cellStyle name="Hyperlink" xfId="1526" builtinId="8" hidden="1"/>
    <cellStyle name="Hyperlink" xfId="1528" builtinId="8" hidden="1"/>
    <cellStyle name="Hyperlink" xfId="1530" builtinId="8" hidden="1"/>
    <cellStyle name="Hyperlink" xfId="1532" builtinId="8" hidden="1"/>
    <cellStyle name="Hyperlink" xfId="1534" builtinId="8" hidden="1"/>
    <cellStyle name="Hyperlink" xfId="1536" builtinId="8" hidden="1"/>
    <cellStyle name="Hyperlink" xfId="1538" builtinId="8" hidden="1"/>
    <cellStyle name="Hyperlink" xfId="1540" builtinId="8" hidden="1"/>
    <cellStyle name="Hyperlink" xfId="1542" builtinId="8" hidden="1"/>
    <cellStyle name="Hyperlink" xfId="1544" builtinId="8" hidden="1"/>
    <cellStyle name="Hyperlink" xfId="1546" builtinId="8" hidden="1"/>
    <cellStyle name="Hyperlink" xfId="1548" builtinId="8" hidden="1"/>
    <cellStyle name="Hyperlink" xfId="1550" builtinId="8" hidden="1"/>
    <cellStyle name="Hyperlink" xfId="1552" builtinId="8" hidden="1"/>
    <cellStyle name="Hyperlink" xfId="1554" builtinId="8" hidden="1"/>
    <cellStyle name="Hyperlink" xfId="1556" builtinId="8" hidden="1"/>
    <cellStyle name="Hyperlink" xfId="1558" builtinId="8" hidden="1"/>
    <cellStyle name="Hyperlink" xfId="1560" builtinId="8" hidden="1"/>
    <cellStyle name="Hyperlink" xfId="1562" builtinId="8" hidden="1"/>
    <cellStyle name="Hyperlink" xfId="1564" builtinId="8" hidden="1"/>
    <cellStyle name="Hyperlink" xfId="1566" builtinId="8" hidden="1"/>
    <cellStyle name="Hyperlink" xfId="1568" builtinId="8" hidden="1"/>
    <cellStyle name="Hyperlink" xfId="1570" builtinId="8" hidden="1"/>
    <cellStyle name="Hyperlink" xfId="1572" builtinId="8" hidden="1"/>
    <cellStyle name="Hyperlink" xfId="1574" builtinId="8" hidden="1"/>
    <cellStyle name="Hyperlink" xfId="1576" builtinId="8" hidden="1"/>
    <cellStyle name="Hyperlink" xfId="1578" builtinId="8" hidden="1"/>
    <cellStyle name="Hyperlink" xfId="1580" builtinId="8" hidden="1"/>
    <cellStyle name="Hyperlink" xfId="1582" builtinId="8" hidden="1"/>
    <cellStyle name="Hyperlink" xfId="1584" builtinId="8" hidden="1"/>
    <cellStyle name="Hyperlink" xfId="1586" builtinId="8" hidden="1"/>
    <cellStyle name="Hyperlink" xfId="1588" builtinId="8" hidden="1"/>
    <cellStyle name="Hyperlink" xfId="1590" builtinId="8" hidden="1"/>
    <cellStyle name="Hyperlink" xfId="1592" builtinId="8" hidden="1"/>
    <cellStyle name="Hyperlink" xfId="1594" builtinId="8" hidden="1"/>
    <cellStyle name="Hyperlink" xfId="1596" builtinId="8" hidden="1"/>
    <cellStyle name="Hyperlink" xfId="1598" builtinId="8" hidden="1"/>
    <cellStyle name="Hyperlink" xfId="1600" builtinId="8" hidden="1"/>
    <cellStyle name="Hyperlink" xfId="1602" builtinId="8" hidden="1"/>
    <cellStyle name="Hyperlink" xfId="1604" builtinId="8" hidden="1"/>
    <cellStyle name="Hyperlink" xfId="1606" builtinId="8" hidden="1"/>
    <cellStyle name="Hyperlink" xfId="1608" builtinId="8" hidden="1"/>
    <cellStyle name="Hyperlink" xfId="1610" builtinId="8" hidden="1"/>
    <cellStyle name="Hyperlink" xfId="1612" builtinId="8" hidden="1"/>
    <cellStyle name="Hyperlink" xfId="1614" builtinId="8" hidden="1"/>
    <cellStyle name="Hyperlink" xfId="1616" builtinId="8" hidden="1"/>
    <cellStyle name="Hyperlink" xfId="1618" builtinId="8" hidden="1"/>
    <cellStyle name="Hyperlink" xfId="1620" builtinId="8" hidden="1"/>
    <cellStyle name="Hyperlink" xfId="1622" builtinId="8" hidden="1"/>
    <cellStyle name="Hyperlink" xfId="1624" builtinId="8" hidden="1"/>
    <cellStyle name="Hyperlink" xfId="1626" builtinId="8" hidden="1"/>
    <cellStyle name="Hyperlink" xfId="1628" builtinId="8" hidden="1"/>
    <cellStyle name="Hyperlink" xfId="1630" builtinId="8" hidden="1"/>
    <cellStyle name="Hyperlink" xfId="1632" builtinId="8" hidden="1"/>
    <cellStyle name="Hyperlink" xfId="1634" builtinId="8" hidden="1"/>
    <cellStyle name="Hyperlink" xfId="1636" builtinId="8" hidden="1"/>
    <cellStyle name="Hyperlink" xfId="1638" builtinId="8" hidden="1"/>
    <cellStyle name="Hyperlink" xfId="1640" builtinId="8" hidden="1"/>
    <cellStyle name="Hyperlink" xfId="1642" builtinId="8" hidden="1"/>
    <cellStyle name="Hyperlink" xfId="1644" builtinId="8" hidden="1"/>
    <cellStyle name="Hyperlink" xfId="1646" builtinId="8" hidden="1"/>
    <cellStyle name="Hyperlink" xfId="1648" builtinId="8" hidden="1"/>
    <cellStyle name="Hyperlink" xfId="1650" builtinId="8" hidden="1"/>
    <cellStyle name="Hyperlink" xfId="1652" builtinId="8" hidden="1"/>
    <cellStyle name="Hyperlink" xfId="1654" builtinId="8" hidden="1"/>
    <cellStyle name="Hyperlink" xfId="1656" builtinId="8" hidden="1"/>
    <cellStyle name="Hyperlink" xfId="1658" builtinId="8" hidden="1"/>
    <cellStyle name="Hyperlink" xfId="1660" builtinId="8" hidden="1"/>
    <cellStyle name="Hyperlink" xfId="1662" builtinId="8" hidden="1"/>
    <cellStyle name="Hyperlink" xfId="1664" builtinId="8" hidden="1"/>
    <cellStyle name="Hyperlink" xfId="1666" builtinId="8" hidden="1"/>
    <cellStyle name="Hyperlink" xfId="1668" builtinId="8" hidden="1"/>
    <cellStyle name="Hyperlink" xfId="1670" builtinId="8" hidden="1"/>
    <cellStyle name="Hyperlink" xfId="1672" builtinId="8" hidden="1"/>
    <cellStyle name="Hyperlink" xfId="1674" builtinId="8" hidden="1"/>
    <cellStyle name="Hyperlink" xfId="1676" builtinId="8" hidden="1"/>
    <cellStyle name="Hyperlink" xfId="1678" builtinId="8" hidden="1"/>
    <cellStyle name="Hyperlink" xfId="1680" builtinId="8" hidden="1"/>
    <cellStyle name="Hyperlink" xfId="1682" builtinId="8" hidden="1"/>
    <cellStyle name="Hyperlink" xfId="1684" builtinId="8" hidden="1"/>
    <cellStyle name="Hyperlink" xfId="1686" builtinId="8" hidden="1"/>
    <cellStyle name="Hyperlink" xfId="1688" builtinId="8" hidden="1"/>
    <cellStyle name="Hyperlink" xfId="1690" builtinId="8" hidden="1"/>
    <cellStyle name="Hyperlink" xfId="1692" builtinId="8" hidden="1"/>
    <cellStyle name="Hyperlink" xfId="1694" builtinId="8" hidden="1"/>
    <cellStyle name="Hyperlink" xfId="1696" builtinId="8" hidden="1"/>
    <cellStyle name="Hyperlink" xfId="1698" builtinId="8" hidden="1"/>
    <cellStyle name="Hyperlink" xfId="1700" builtinId="8" hidden="1"/>
    <cellStyle name="Hyperlink" xfId="1702" builtinId="8" hidden="1"/>
    <cellStyle name="Hyperlink" xfId="1704" builtinId="8" hidden="1"/>
    <cellStyle name="Hyperlink" xfId="1706" builtinId="8" hidden="1"/>
    <cellStyle name="Hyperlink" xfId="1708" builtinId="8" hidden="1"/>
    <cellStyle name="Hyperlink" xfId="1710" builtinId="8" hidden="1"/>
    <cellStyle name="Hyperlink" xfId="1712" builtinId="8" hidden="1"/>
    <cellStyle name="Hyperlink" xfId="1714" builtinId="8" hidden="1"/>
    <cellStyle name="Hyperlink" xfId="1716" builtinId="8" hidden="1"/>
    <cellStyle name="Hyperlink" xfId="1718" builtinId="8" hidden="1"/>
    <cellStyle name="Hyperlink" xfId="1720" builtinId="8" hidden="1"/>
    <cellStyle name="Hyperlink" xfId="1722" builtinId="8" hidden="1"/>
    <cellStyle name="Hyperlink" xfId="1724" builtinId="8" hidden="1"/>
    <cellStyle name="Hyperlink" xfId="1726" builtinId="8" hidden="1"/>
    <cellStyle name="Hyperlink" xfId="1728" builtinId="8" hidden="1"/>
    <cellStyle name="Hyperlink" xfId="1730" builtinId="8" hidden="1"/>
    <cellStyle name="Hyperlink" xfId="1732" builtinId="8" hidden="1"/>
    <cellStyle name="Hyperlink" xfId="1734" builtinId="8" hidden="1"/>
    <cellStyle name="Hyperlink" xfId="1736" builtinId="8" hidden="1"/>
    <cellStyle name="Hyperlink" xfId="1738" builtinId="8" hidden="1"/>
    <cellStyle name="Hyperlink" xfId="1740" builtinId="8" hidden="1"/>
    <cellStyle name="Hyperlink" xfId="1742" builtinId="8" hidden="1"/>
    <cellStyle name="Hyperlink" xfId="1744" builtinId="8" hidden="1"/>
    <cellStyle name="Hyperlink" xfId="1746" builtinId="8" hidden="1"/>
    <cellStyle name="Hyperlink" xfId="1748" builtinId="8" hidden="1"/>
    <cellStyle name="Hyperlink" xfId="1750" builtinId="8" hidden="1"/>
    <cellStyle name="Hyperlink" xfId="1752" builtinId="8" hidden="1"/>
    <cellStyle name="Hyperlink" xfId="1754" builtinId="8" hidden="1"/>
    <cellStyle name="Hyperlink" xfId="1756" builtinId="8" hidden="1"/>
    <cellStyle name="Hyperlink" xfId="1758" builtinId="8" hidden="1"/>
    <cellStyle name="Hyperlink" xfId="1760" builtinId="8" hidden="1"/>
    <cellStyle name="Hyperlink" xfId="1762" builtinId="8" hidden="1"/>
    <cellStyle name="Hyperlink" xfId="1764" builtinId="8" hidden="1"/>
    <cellStyle name="Hyperlink" xfId="1766" builtinId="8" hidden="1"/>
    <cellStyle name="Hyperlink" xfId="1768" builtinId="8" hidden="1"/>
    <cellStyle name="Hyperlink" xfId="1770" builtinId="8" hidden="1"/>
    <cellStyle name="Hyperlink" xfId="1772" builtinId="8" hidden="1"/>
    <cellStyle name="Hyperlink" xfId="1774" builtinId="8" hidden="1"/>
    <cellStyle name="Hyperlink" xfId="1776" builtinId="8" hidden="1"/>
    <cellStyle name="Hyperlink" xfId="1778" builtinId="8" hidden="1"/>
    <cellStyle name="Hyperlink" xfId="1780" builtinId="8" hidden="1"/>
    <cellStyle name="Hyperlink" xfId="1782" builtinId="8" hidden="1"/>
    <cellStyle name="Hyperlink" xfId="1784" builtinId="8" hidden="1"/>
    <cellStyle name="Hyperlink" xfId="1786" builtinId="8" hidden="1"/>
    <cellStyle name="Hyperlink" xfId="1788" builtinId="8" hidden="1"/>
    <cellStyle name="Hyperlink" xfId="1790" builtinId="8" hidden="1"/>
    <cellStyle name="Hyperlink" xfId="1792" builtinId="8" hidden="1"/>
    <cellStyle name="Hyperlink" xfId="1794" builtinId="8" hidden="1"/>
    <cellStyle name="Hyperlink" xfId="1796" builtinId="8" hidden="1"/>
    <cellStyle name="Hyperlink" xfId="1798" builtinId="8" hidden="1"/>
    <cellStyle name="Hyperlink" xfId="1800" builtinId="8" hidden="1"/>
    <cellStyle name="Hyperlink" xfId="1802" builtinId="8" hidden="1"/>
    <cellStyle name="Hyperlink" xfId="1804" builtinId="8" hidden="1"/>
    <cellStyle name="Hyperlink" xfId="1806" builtinId="8" hidden="1"/>
    <cellStyle name="Hyperlink" xfId="1808" builtinId="8" hidden="1"/>
    <cellStyle name="Hyperlink" xfId="1810" builtinId="8" hidden="1"/>
    <cellStyle name="Hyperlink" xfId="1812" builtinId="8" hidden="1"/>
    <cellStyle name="Hyperlink" xfId="1814" builtinId="8" hidden="1"/>
    <cellStyle name="Hyperlink" xfId="1816" builtinId="8" hidden="1"/>
    <cellStyle name="Hyperlink" xfId="1818" builtinId="8" hidden="1"/>
    <cellStyle name="Hyperlink" xfId="1820" builtinId="8" hidden="1"/>
    <cellStyle name="Hyperlink" xfId="1822" builtinId="8" hidden="1"/>
    <cellStyle name="Hyperlink" xfId="1824" builtinId="8" hidden="1"/>
    <cellStyle name="Hyperlink" xfId="1826" builtinId="8" hidden="1"/>
    <cellStyle name="Hyperlink" xfId="1828" builtinId="8" hidden="1"/>
    <cellStyle name="Hyperlink" xfId="1830" builtinId="8" hidden="1"/>
    <cellStyle name="Hyperlink" xfId="1832" builtinId="8" hidden="1"/>
    <cellStyle name="Hyperlink" xfId="1834" builtinId="8" hidden="1"/>
    <cellStyle name="Hyperlink" xfId="1836" builtinId="8" hidden="1"/>
    <cellStyle name="Hyperlink" xfId="1838" builtinId="8" hidden="1"/>
    <cellStyle name="Hyperlink" xfId="1840" builtinId="8" hidden="1"/>
    <cellStyle name="Hyperlink" xfId="1842" builtinId="8" hidden="1"/>
    <cellStyle name="Hyperlink" xfId="1844" builtinId="8" hidden="1"/>
    <cellStyle name="Hyperlink" xfId="1846" builtinId="8" hidden="1"/>
    <cellStyle name="Hyperlink" xfId="1848" builtinId="8" hidden="1"/>
    <cellStyle name="Hyperlink" xfId="1850" builtinId="8" hidden="1"/>
    <cellStyle name="Hyperlink" xfId="1852" builtinId="8" hidden="1"/>
    <cellStyle name="Hyperlink" xfId="1854" builtinId="8" hidden="1"/>
    <cellStyle name="Hyperlink" xfId="1856" builtinId="8" hidden="1"/>
    <cellStyle name="Hyperlink" xfId="1858" builtinId="8" hidden="1"/>
    <cellStyle name="Hyperlink" xfId="1860" builtinId="8" hidden="1"/>
    <cellStyle name="Hyperlink" xfId="1862" builtinId="8" hidden="1"/>
    <cellStyle name="Hyperlink" xfId="1864" builtinId="8" hidden="1"/>
    <cellStyle name="Hyperlink" xfId="1866" builtinId="8" hidden="1"/>
    <cellStyle name="Hyperlink" xfId="1868" builtinId="8" hidden="1"/>
    <cellStyle name="Hyperlink" xfId="1870" builtinId="8" hidden="1"/>
    <cellStyle name="Hyperlink" xfId="1872" builtinId="8" hidden="1"/>
    <cellStyle name="Hyperlink" xfId="1874" builtinId="8" hidden="1"/>
    <cellStyle name="Hyperlink" xfId="1876" builtinId="8" hidden="1"/>
    <cellStyle name="Hyperlink" xfId="1878" builtinId="8" hidden="1"/>
    <cellStyle name="Hyperlink" xfId="1880" builtinId="8" hidden="1"/>
    <cellStyle name="Hyperlink" xfId="1882" builtinId="8" hidden="1"/>
    <cellStyle name="Hyperlink" xfId="1884" builtinId="8" hidden="1"/>
    <cellStyle name="Hyperlink" xfId="1886" builtinId="8" hidden="1"/>
    <cellStyle name="Hyperlink" xfId="1888" builtinId="8" hidden="1"/>
    <cellStyle name="Hyperlink" xfId="1890" builtinId="8" hidden="1"/>
    <cellStyle name="Hyperlink" xfId="1892" builtinId="8" hidden="1"/>
    <cellStyle name="Hyperlink" xfId="1894" builtinId="8" hidden="1"/>
    <cellStyle name="Hyperlink" xfId="1896" builtinId="8" hidden="1"/>
    <cellStyle name="Hyperlink" xfId="1898" builtinId="8" hidden="1"/>
    <cellStyle name="Hyperlink" xfId="1900" builtinId="8" hidden="1"/>
    <cellStyle name="Hyperlink" xfId="1902" builtinId="8" hidden="1"/>
    <cellStyle name="Hyperlink" xfId="1904" builtinId="8" hidden="1"/>
    <cellStyle name="Hyperlink" xfId="1906" builtinId="8" hidden="1"/>
    <cellStyle name="Hyperlink" xfId="1908" builtinId="8" hidden="1"/>
    <cellStyle name="Hyperlink" xfId="1910" builtinId="8" hidden="1"/>
    <cellStyle name="Hyperlink" xfId="1912" builtinId="8" hidden="1"/>
    <cellStyle name="Hyperlink" xfId="1914" builtinId="8" hidden="1"/>
    <cellStyle name="Hyperlink" xfId="1916" builtinId="8" hidden="1"/>
    <cellStyle name="Hyperlink" xfId="1918" builtinId="8" hidden="1"/>
    <cellStyle name="Hyperlink" xfId="1920" builtinId="8" hidden="1"/>
    <cellStyle name="Hyperlink" xfId="1922" builtinId="8" hidden="1"/>
    <cellStyle name="Hyperlink" xfId="1924" builtinId="8" hidden="1"/>
    <cellStyle name="Hyperlink" xfId="1926" builtinId="8" hidden="1"/>
    <cellStyle name="Hyperlink" xfId="1928" builtinId="8" hidden="1"/>
    <cellStyle name="Hyperlink" xfId="1930" builtinId="8" hidden="1"/>
    <cellStyle name="Hyperlink" xfId="1932" builtinId="8" hidden="1"/>
    <cellStyle name="Hyperlink" xfId="1934" builtinId="8" hidden="1"/>
    <cellStyle name="Hyperlink" xfId="1936" builtinId="8" hidden="1"/>
    <cellStyle name="Hyperlink" xfId="1938" builtinId="8" hidden="1"/>
    <cellStyle name="Hyperlink" xfId="1940" builtinId="8" hidden="1"/>
    <cellStyle name="Hyperlink" xfId="1942" builtinId="8" hidden="1"/>
    <cellStyle name="Hyperlink" xfId="1944" builtinId="8" hidden="1"/>
    <cellStyle name="Hyperlink" xfId="1946" builtinId="8" hidden="1"/>
    <cellStyle name="Hyperlink" xfId="1948" builtinId="8" hidden="1"/>
    <cellStyle name="Hyperlink" xfId="1950" builtinId="8" hidden="1"/>
    <cellStyle name="Hyperlink" xfId="1952" builtinId="8" hidden="1"/>
    <cellStyle name="Hyperlink" xfId="1954" builtinId="8" hidden="1"/>
    <cellStyle name="Hyperlink" xfId="1956" builtinId="8" hidden="1"/>
    <cellStyle name="Hyperlink" xfId="1958" builtinId="8" hidden="1"/>
    <cellStyle name="Hyperlink" xfId="1960" builtinId="8" hidden="1"/>
    <cellStyle name="Hyperlink" xfId="1962" builtinId="8" hidden="1"/>
    <cellStyle name="Hyperlink" xfId="1964" builtinId="8" hidden="1"/>
    <cellStyle name="Hyperlink" xfId="1966" builtinId="8" hidden="1"/>
    <cellStyle name="Hyperlink" xfId="1968" builtinId="8" hidden="1"/>
    <cellStyle name="Hyperlink" xfId="1970" builtinId="8" hidden="1"/>
    <cellStyle name="Hyperlink" xfId="1972" builtinId="8" hidden="1"/>
    <cellStyle name="Hyperlink" xfId="1974" builtinId="8" hidden="1"/>
    <cellStyle name="Hyperlink" xfId="1976" builtinId="8" hidden="1"/>
    <cellStyle name="Hyperlink" xfId="1978" builtinId="8" hidden="1"/>
    <cellStyle name="Hyperlink" xfId="1980" builtinId="8" hidden="1"/>
    <cellStyle name="Hyperlink" xfId="1982" builtinId="8" hidden="1"/>
    <cellStyle name="Hyperlink" xfId="1984" builtinId="8" hidden="1"/>
    <cellStyle name="Hyperlink" xfId="1986" builtinId="8" hidden="1"/>
    <cellStyle name="Hyperlink" xfId="1988" builtinId="8" hidden="1"/>
    <cellStyle name="Hyperlink" xfId="1990" builtinId="8" hidden="1"/>
    <cellStyle name="Hyperlink" xfId="1992" builtinId="8" hidden="1"/>
    <cellStyle name="Hyperlink" xfId="1994" builtinId="8" hidden="1"/>
    <cellStyle name="Hyperlink" xfId="1996" builtinId="8" hidden="1"/>
    <cellStyle name="Hyperlink" xfId="1998" builtinId="8" hidden="1"/>
    <cellStyle name="Hyperlink" xfId="2000" builtinId="8" hidden="1"/>
    <cellStyle name="Hyperlink" xfId="2002" builtinId="8" hidden="1"/>
    <cellStyle name="Hyperlink" xfId="2004" builtinId="8" hidden="1"/>
    <cellStyle name="Hyperlink" xfId="2006" builtinId="8" hidden="1"/>
    <cellStyle name="Hyperlink" xfId="2008" builtinId="8" hidden="1"/>
    <cellStyle name="Hyperlink" xfId="2010" builtinId="8" hidden="1"/>
    <cellStyle name="Hyperlink" xfId="2012" builtinId="8" hidden="1"/>
    <cellStyle name="Hyperlink" xfId="2014" builtinId="8" hidden="1"/>
    <cellStyle name="Hyperlink" xfId="2016" builtinId="8" hidden="1"/>
    <cellStyle name="Hyperlink" xfId="2018" builtinId="8" hidden="1"/>
    <cellStyle name="Hyperlink" xfId="2020" builtinId="8" hidden="1"/>
    <cellStyle name="Hyperlink" xfId="2022" builtinId="8" hidden="1"/>
    <cellStyle name="Hyperlink" xfId="2024" builtinId="8" hidden="1"/>
    <cellStyle name="Hyperlink" xfId="2026" builtinId="8" hidden="1"/>
    <cellStyle name="Hyperlink" xfId="2028" builtinId="8" hidden="1"/>
    <cellStyle name="Hyperlink" xfId="2030" builtinId="8" hidden="1"/>
    <cellStyle name="Hyperlink" xfId="2032" builtinId="8" hidden="1"/>
    <cellStyle name="Hyperlink" xfId="2034" builtinId="8" hidden="1"/>
    <cellStyle name="Hyperlink" xfId="2036" builtinId="8" hidden="1"/>
    <cellStyle name="Hyperlink" xfId="2038" builtinId="8" hidden="1"/>
    <cellStyle name="Hyperlink" xfId="2040" builtinId="8" hidden="1"/>
    <cellStyle name="Hyperlink" xfId="2042" builtinId="8" hidden="1"/>
    <cellStyle name="Hyperlink" xfId="2044" builtinId="8" hidden="1"/>
    <cellStyle name="Hyperlink" xfId="2046" builtinId="8" hidden="1"/>
    <cellStyle name="Hyperlink" xfId="2048" builtinId="8" hidden="1"/>
    <cellStyle name="Hyperlink" xfId="2050" builtinId="8" hidden="1"/>
    <cellStyle name="Hyperlink" xfId="2052" builtinId="8" hidden="1"/>
    <cellStyle name="Hyperlink" xfId="2054" builtinId="8" hidden="1"/>
    <cellStyle name="Hyperlink" xfId="2056" builtinId="8" hidden="1"/>
    <cellStyle name="Hyperlink" xfId="2058" builtinId="8" hidden="1"/>
    <cellStyle name="Hyperlink" xfId="2060" builtinId="8" hidden="1"/>
    <cellStyle name="Hyperlink" xfId="2062" builtinId="8" hidden="1"/>
    <cellStyle name="Hyperlink" xfId="2064" builtinId="8" hidden="1"/>
    <cellStyle name="Hyperlink" xfId="2066" builtinId="8" hidden="1"/>
    <cellStyle name="Hyperlink" xfId="2068" builtinId="8" hidden="1"/>
    <cellStyle name="Hyperlink" xfId="2070" builtinId="8" hidden="1"/>
    <cellStyle name="Hyperlink" xfId="2072" builtinId="8" hidden="1"/>
    <cellStyle name="Hyperlink" xfId="2074" builtinId="8" hidden="1"/>
    <cellStyle name="Hyperlink" xfId="2076" builtinId="8" hidden="1"/>
    <cellStyle name="Hyperlink" xfId="2078" builtinId="8" hidden="1"/>
    <cellStyle name="Hyperlink" xfId="2080" builtinId="8" hidden="1"/>
    <cellStyle name="Hyperlink" xfId="2082" builtinId="8" hidden="1"/>
    <cellStyle name="Hyperlink" xfId="2084" builtinId="8" hidden="1"/>
    <cellStyle name="Hyperlink" xfId="2086" builtinId="8" hidden="1"/>
    <cellStyle name="Hyperlink" xfId="2088" builtinId="8" hidden="1"/>
    <cellStyle name="Hyperlink" xfId="2090" builtinId="8" hidden="1"/>
    <cellStyle name="Hyperlink" xfId="2092" builtinId="8" hidden="1"/>
    <cellStyle name="Hyperlink" xfId="2094" builtinId="8" hidden="1"/>
    <cellStyle name="Hyperlink" xfId="2096" builtinId="8" hidden="1"/>
    <cellStyle name="Hyperlink" xfId="2098" builtinId="8" hidden="1"/>
    <cellStyle name="Hyperlink" xfId="2100" builtinId="8" hidden="1"/>
    <cellStyle name="Hyperlink" xfId="2102" builtinId="8" hidden="1"/>
    <cellStyle name="Hyperlink" xfId="2104" builtinId="8" hidden="1"/>
    <cellStyle name="Hyperlink" xfId="2106" builtinId="8" hidden="1"/>
    <cellStyle name="Hyperlink" xfId="2108" builtinId="8" hidden="1"/>
    <cellStyle name="Hyperlink" xfId="2110" builtinId="8" hidden="1"/>
    <cellStyle name="Hyperlink" xfId="2112" builtinId="8" hidden="1"/>
    <cellStyle name="Hyperlink" xfId="2114" builtinId="8" hidden="1"/>
    <cellStyle name="Hyperlink" xfId="2116" builtinId="8" hidden="1"/>
    <cellStyle name="Hyperlink" xfId="2118" builtinId="8" hidden="1"/>
    <cellStyle name="Hyperlink" xfId="2120" builtinId="8" hidden="1"/>
    <cellStyle name="Hyperlink" xfId="2122" builtinId="8" hidden="1"/>
    <cellStyle name="Hyperlink" xfId="2124" builtinId="8" hidden="1"/>
    <cellStyle name="Hyperlink" xfId="2126" builtinId="8" hidden="1"/>
    <cellStyle name="Hyperlink" xfId="2128" builtinId="8" hidden="1"/>
    <cellStyle name="Hyperlink" xfId="2130" builtinId="8" hidden="1"/>
    <cellStyle name="Hyperlink" xfId="2132" builtinId="8" hidden="1"/>
    <cellStyle name="Hyperlink" xfId="2134" builtinId="8" hidden="1"/>
    <cellStyle name="Hyperlink" xfId="2136" builtinId="8" hidden="1"/>
    <cellStyle name="Hyperlink" xfId="2138" builtinId="8" hidden="1"/>
    <cellStyle name="Hyperlink" xfId="2140" builtinId="8" hidden="1"/>
    <cellStyle name="Hyperlink" xfId="2142" builtinId="8" hidden="1"/>
    <cellStyle name="Hyperlink" xfId="2144" builtinId="8" hidden="1"/>
    <cellStyle name="Hyperlink" xfId="2146" builtinId="8" hidden="1"/>
    <cellStyle name="Hyperlink" xfId="2148" builtinId="8" hidden="1"/>
    <cellStyle name="Hyperlink" xfId="2150" builtinId="8" hidden="1"/>
    <cellStyle name="Hyperlink" xfId="2152" builtinId="8" hidden="1"/>
    <cellStyle name="Hyperlink" xfId="2154" builtinId="8" hidden="1"/>
    <cellStyle name="Hyperlink" xfId="2156" builtinId="8" hidden="1"/>
    <cellStyle name="Hyperlink" xfId="2158" builtinId="8" hidden="1"/>
    <cellStyle name="Hyperlink" xfId="2160" builtinId="8" hidden="1"/>
    <cellStyle name="Hyperlink" xfId="2162" builtinId="8" hidden="1"/>
    <cellStyle name="Hyperlink" xfId="2164" builtinId="8" hidden="1"/>
    <cellStyle name="Hyperlink" xfId="2166" builtinId="8" hidden="1"/>
    <cellStyle name="Hyperlink" xfId="2168" builtinId="8" hidden="1"/>
    <cellStyle name="Hyperlink" xfId="2170" builtinId="8" hidden="1"/>
    <cellStyle name="Hyperlink" xfId="2172" builtinId="8" hidden="1"/>
    <cellStyle name="Hyperlink" xfId="2174" builtinId="8" hidden="1"/>
    <cellStyle name="Hyperlink" xfId="2176" builtinId="8" hidden="1"/>
    <cellStyle name="Hyperlink" xfId="2178" builtinId="8" hidden="1"/>
    <cellStyle name="Hyperlink" xfId="2180" builtinId="8" hidden="1"/>
    <cellStyle name="Hyperlink" xfId="2182" builtinId="8" hidden="1"/>
    <cellStyle name="Hyperlink" xfId="2184" builtinId="8" hidden="1"/>
    <cellStyle name="Hyperlink" xfId="2186" builtinId="8" hidden="1"/>
    <cellStyle name="Hyperlink" xfId="2188" builtinId="8" hidden="1"/>
    <cellStyle name="Hyperlink" xfId="2190" builtinId="8" hidden="1"/>
    <cellStyle name="Hyperlink" xfId="2192" builtinId="8" hidden="1"/>
    <cellStyle name="Hyperlink" xfId="2194" builtinId="8" hidden="1"/>
    <cellStyle name="Hyperlink" xfId="2196" builtinId="8" hidden="1"/>
    <cellStyle name="Hyperlink" xfId="2198" builtinId="8" hidden="1"/>
    <cellStyle name="Hyperlink" xfId="2200" builtinId="8" hidden="1"/>
    <cellStyle name="Hyperlink" xfId="2202" builtinId="8" hidden="1"/>
    <cellStyle name="Hyperlink" xfId="2204" builtinId="8" hidden="1"/>
    <cellStyle name="Hyperlink" xfId="2206" builtinId="8" hidden="1"/>
    <cellStyle name="Hyperlink" xfId="2208" builtinId="8" hidden="1"/>
    <cellStyle name="Hyperlink" xfId="2210" builtinId="8" hidden="1"/>
    <cellStyle name="Hyperlink" xfId="2212" builtinId="8" hidden="1"/>
    <cellStyle name="Hyperlink" xfId="2214" builtinId="8" hidden="1"/>
    <cellStyle name="Hyperlink" xfId="2216" builtinId="8" hidden="1"/>
    <cellStyle name="Hyperlink" xfId="2218" builtinId="8" hidden="1"/>
    <cellStyle name="Hyperlink" xfId="2220" builtinId="8" hidden="1"/>
    <cellStyle name="Hyperlink" xfId="2222" builtinId="8" hidden="1"/>
    <cellStyle name="Hyperlink" xfId="2224" builtinId="8" hidden="1"/>
    <cellStyle name="Hyperlink" xfId="2226" builtinId="8" hidden="1"/>
    <cellStyle name="Hyperlink" xfId="2228" builtinId="8" hidden="1"/>
    <cellStyle name="Hyperlink" xfId="2230" builtinId="8" hidden="1"/>
    <cellStyle name="Hyperlink" xfId="2232" builtinId="8" hidden="1"/>
    <cellStyle name="Hyperlink" xfId="2234" builtinId="8" hidden="1"/>
    <cellStyle name="Hyperlink" xfId="2236" builtinId="8" hidden="1"/>
    <cellStyle name="Hyperlink" xfId="2238" builtinId="8" hidden="1"/>
    <cellStyle name="Hyperlink" xfId="2240" builtinId="8" hidden="1"/>
    <cellStyle name="Hyperlink" xfId="2242" builtinId="8" hidden="1"/>
    <cellStyle name="Hyperlink" xfId="2244" builtinId="8" hidden="1"/>
    <cellStyle name="Hyperlink" xfId="2246" builtinId="8" hidden="1"/>
    <cellStyle name="Hyperlink" xfId="2248" builtinId="8" hidden="1"/>
    <cellStyle name="Hyperlink" xfId="2250" builtinId="8" hidden="1"/>
    <cellStyle name="Hyperlink" xfId="2252" builtinId="8" hidden="1"/>
    <cellStyle name="Hyperlink" xfId="2254" builtinId="8" hidden="1"/>
    <cellStyle name="Hyperlink" xfId="2256" builtinId="8" hidden="1"/>
    <cellStyle name="Hyperlink" xfId="2258" builtinId="8" hidden="1"/>
    <cellStyle name="Hyperlink" xfId="2260" builtinId="8" hidden="1"/>
    <cellStyle name="Hyperlink" xfId="2262" builtinId="8" hidden="1"/>
    <cellStyle name="Hyperlink" xfId="2264" builtinId="8" hidden="1"/>
    <cellStyle name="Hyperlink" xfId="2266" builtinId="8" hidden="1"/>
    <cellStyle name="Hyperlink" xfId="2268" builtinId="8" hidden="1"/>
    <cellStyle name="Hyperlink" xfId="2270" builtinId="8" hidden="1"/>
    <cellStyle name="Hyperlink" xfId="2272" builtinId="8" hidden="1"/>
    <cellStyle name="Hyperlink" xfId="2274" builtinId="8" hidden="1"/>
    <cellStyle name="Hyperlink" xfId="2276" builtinId="8" hidden="1"/>
    <cellStyle name="Hyperlink" xfId="2278" builtinId="8" hidden="1"/>
    <cellStyle name="Hyperlink" xfId="2280" builtinId="8" hidden="1"/>
    <cellStyle name="Hyperlink" xfId="2282" builtinId="8" hidden="1"/>
    <cellStyle name="Hyperlink" xfId="2284" builtinId="8" hidden="1"/>
    <cellStyle name="Hyperlink" xfId="2286" builtinId="8" hidden="1"/>
    <cellStyle name="Hyperlink" xfId="2288" builtinId="8" hidden="1"/>
    <cellStyle name="Hyperlink" xfId="2290" builtinId="8" hidden="1"/>
    <cellStyle name="Hyperlink" xfId="2292" builtinId="8" hidden="1"/>
    <cellStyle name="Hyperlink" xfId="2294" builtinId="8" hidden="1"/>
    <cellStyle name="Hyperlink" xfId="2296" builtinId="8" hidden="1"/>
    <cellStyle name="Hyperlink" xfId="2298" builtinId="8" hidden="1"/>
    <cellStyle name="Hyperlink" xfId="2300" builtinId="8" hidden="1"/>
    <cellStyle name="Hyperlink" xfId="2302" builtinId="8" hidden="1"/>
    <cellStyle name="Hyperlink" xfId="2304" builtinId="8" hidden="1"/>
    <cellStyle name="Hyperlink" xfId="2306" builtinId="8" hidden="1"/>
    <cellStyle name="Hyperlink" xfId="2308" builtinId="8" hidden="1"/>
    <cellStyle name="Hyperlink" xfId="2310" builtinId="8" hidden="1"/>
    <cellStyle name="Hyperlink" xfId="2312" builtinId="8" hidden="1"/>
    <cellStyle name="Hyperlink" xfId="2314" builtinId="8" hidden="1"/>
    <cellStyle name="Hyperlink" xfId="2316" builtinId="8" hidden="1"/>
    <cellStyle name="Hyperlink" xfId="2318" builtinId="8" hidden="1"/>
    <cellStyle name="Hyperlink" xfId="2320" builtinId="8" hidden="1"/>
    <cellStyle name="Hyperlink" xfId="2322" builtinId="8" hidden="1"/>
    <cellStyle name="Hyperlink" xfId="2324" builtinId="8" hidden="1"/>
    <cellStyle name="Hyperlink" xfId="2326" builtinId="8" hidden="1"/>
    <cellStyle name="Hyperlink" xfId="2328" builtinId="8" hidden="1"/>
    <cellStyle name="Hyperlink" xfId="2330" builtinId="8" hidden="1"/>
    <cellStyle name="Hyperlink" xfId="2332" builtinId="8" hidden="1"/>
    <cellStyle name="Hyperlink" xfId="2334" builtinId="8" hidden="1"/>
    <cellStyle name="Hyperlink" xfId="2336" builtinId="8" hidden="1"/>
    <cellStyle name="Hyperlink" xfId="2338" builtinId="8" hidden="1"/>
    <cellStyle name="Hyperlink" xfId="2340" builtinId="8" hidden="1"/>
    <cellStyle name="Hyperlink" xfId="2342" builtinId="8" hidden="1"/>
    <cellStyle name="Hyperlink" xfId="2344" builtinId="8" hidden="1"/>
    <cellStyle name="Hyperlink" xfId="2346" builtinId="8" hidden="1"/>
    <cellStyle name="Hyperlink" xfId="2348" builtinId="8" hidden="1"/>
    <cellStyle name="Hyperlink" xfId="2350" builtinId="8" hidden="1"/>
    <cellStyle name="Hyperlink" xfId="2352" builtinId="8" hidden="1"/>
    <cellStyle name="Hyperlink" xfId="2354" builtinId="8" hidden="1"/>
    <cellStyle name="Hyperlink" xfId="2356" builtinId="8" hidden="1"/>
    <cellStyle name="Hyperlink" xfId="2358" builtinId="8" hidden="1"/>
    <cellStyle name="Hyperlink" xfId="2360" builtinId="8" hidden="1"/>
    <cellStyle name="Hyperlink" xfId="2362" builtinId="8" hidden="1"/>
    <cellStyle name="Hyperlink" xfId="2364" builtinId="8" hidden="1"/>
    <cellStyle name="Hyperlink" xfId="2366" builtinId="8" hidden="1"/>
    <cellStyle name="Hyperlink" xfId="2368" builtinId="8" hidden="1"/>
    <cellStyle name="Hyperlink" xfId="2370" builtinId="8" hidden="1"/>
    <cellStyle name="Hyperlink" xfId="2372" builtinId="8" hidden="1"/>
    <cellStyle name="Hyperlink" xfId="2374" builtinId="8" hidden="1"/>
    <cellStyle name="Hyperlink" xfId="2376" builtinId="8" hidden="1"/>
    <cellStyle name="Hyperlink" xfId="2378" builtinId="8" hidden="1"/>
    <cellStyle name="Hyperlink" xfId="2380" builtinId="8" hidden="1"/>
    <cellStyle name="Hyperlink" xfId="2382" builtinId="8" hidden="1"/>
    <cellStyle name="Hyperlink" xfId="2384" builtinId="8" hidden="1"/>
    <cellStyle name="Hyperlink" xfId="2386" builtinId="8" hidden="1"/>
    <cellStyle name="Hyperlink" xfId="2388" builtinId="8" hidden="1"/>
    <cellStyle name="Hyperlink" xfId="2390" builtinId="8" hidden="1"/>
    <cellStyle name="Hyperlink" xfId="2392" builtinId="8" hidden="1"/>
    <cellStyle name="Hyperlink" xfId="2394" builtinId="8" hidden="1"/>
    <cellStyle name="Hyperlink" xfId="2396" builtinId="8" hidden="1"/>
    <cellStyle name="Hyperlink" xfId="2398" builtinId="8" hidden="1"/>
    <cellStyle name="Hyperlink" xfId="2400" builtinId="8" hidden="1"/>
    <cellStyle name="Hyperlink" xfId="2402" builtinId="8" hidden="1"/>
    <cellStyle name="Hyperlink" xfId="2404" builtinId="8" hidden="1"/>
    <cellStyle name="Hyperlink" xfId="2406" builtinId="8" hidden="1"/>
    <cellStyle name="Hyperlink" xfId="2408" builtinId="8" hidden="1"/>
    <cellStyle name="Hyperlink" xfId="2410" builtinId="8" hidden="1"/>
    <cellStyle name="Hyperlink" xfId="2412" builtinId="8" hidden="1"/>
    <cellStyle name="Hyperlink" xfId="2414" builtinId="8" hidden="1"/>
    <cellStyle name="Hyperlink" xfId="2416" builtinId="8" hidden="1"/>
    <cellStyle name="Hyperlink" xfId="2418" builtinId="8" hidden="1"/>
    <cellStyle name="Hyperlink" xfId="2420" builtinId="8" hidden="1"/>
    <cellStyle name="Hyperlink" xfId="2422" builtinId="8" hidden="1"/>
    <cellStyle name="Hyperlink" xfId="2424" builtinId="8" hidden="1"/>
    <cellStyle name="Hyperlink" xfId="2426" builtinId="8" hidden="1"/>
    <cellStyle name="Hyperlink" xfId="2428" builtinId="8" hidden="1"/>
    <cellStyle name="Hyperlink" xfId="2430" builtinId="8" hidden="1"/>
    <cellStyle name="Hyperlink" xfId="2432" builtinId="8" hidden="1"/>
    <cellStyle name="Hyperlink" xfId="2434" builtinId="8" hidden="1"/>
    <cellStyle name="Hyperlink" xfId="2436" builtinId="8" hidden="1"/>
    <cellStyle name="Hyperlink" xfId="2438" builtinId="8" hidden="1"/>
    <cellStyle name="Hyperlink" xfId="2440" builtinId="8" hidden="1"/>
    <cellStyle name="Hyperlink" xfId="2442" builtinId="8" hidden="1"/>
    <cellStyle name="Hyperlink" xfId="2444" builtinId="8" hidden="1"/>
    <cellStyle name="Hyperlink" xfId="2446" builtinId="8" hidden="1"/>
    <cellStyle name="Hyperlink" xfId="2448" builtinId="8" hidden="1"/>
    <cellStyle name="Hyperlink" xfId="2450" builtinId="8" hidden="1"/>
    <cellStyle name="Hyperlink" xfId="2452" builtinId="8" hidden="1"/>
    <cellStyle name="Hyperlink" xfId="2454" builtinId="8" hidden="1"/>
    <cellStyle name="Hyperlink" xfId="2456" builtinId="8" hidden="1"/>
    <cellStyle name="Hyperlink" xfId="2458" builtinId="8" hidden="1"/>
    <cellStyle name="Hyperlink" xfId="2460" builtinId="8" hidden="1"/>
    <cellStyle name="Hyperlink" xfId="2462" builtinId="8" hidden="1"/>
    <cellStyle name="Hyperlink" xfId="2464" builtinId="8" hidden="1"/>
    <cellStyle name="Hyperlink" xfId="2466" builtinId="8" hidden="1"/>
    <cellStyle name="Hyperlink" xfId="2468" builtinId="8" hidden="1"/>
    <cellStyle name="Hyperlink" xfId="2470" builtinId="8" hidden="1"/>
    <cellStyle name="Hyperlink" xfId="2472" builtinId="8" hidden="1"/>
    <cellStyle name="Hyperlink" xfId="2474" builtinId="8" hidden="1"/>
    <cellStyle name="Hyperlink" xfId="2476" builtinId="8" hidden="1"/>
    <cellStyle name="Hyperlink" xfId="2478" builtinId="8" hidden="1"/>
    <cellStyle name="Hyperlink" xfId="2480" builtinId="8" hidden="1"/>
    <cellStyle name="Hyperlink" xfId="2482" builtinId="8" hidden="1"/>
    <cellStyle name="Hyperlink" xfId="2484" builtinId="8" hidden="1"/>
    <cellStyle name="Hyperlink" xfId="2486" builtinId="8" hidden="1"/>
    <cellStyle name="Hyperlink" xfId="2488" builtinId="8" hidden="1"/>
    <cellStyle name="Hyperlink" xfId="2490" builtinId="8" hidden="1"/>
    <cellStyle name="Hyperlink" xfId="2492" builtinId="8" hidden="1"/>
    <cellStyle name="Hyperlink" xfId="2494" builtinId="8" hidden="1"/>
    <cellStyle name="Hyperlink" xfId="2496" builtinId="8" hidden="1"/>
    <cellStyle name="Hyperlink" xfId="2498" builtinId="8" hidden="1"/>
    <cellStyle name="Hyperlink" xfId="2500" builtinId="8" hidden="1"/>
    <cellStyle name="Hyperlink" xfId="2502" builtinId="8" hidden="1"/>
    <cellStyle name="Hyperlink" xfId="2504" builtinId="8" hidden="1"/>
    <cellStyle name="Hyperlink" xfId="2506" builtinId="8" hidden="1"/>
    <cellStyle name="Hyperlink" xfId="2508" builtinId="8" hidden="1"/>
    <cellStyle name="Hyperlink" xfId="2510" builtinId="8" hidden="1"/>
    <cellStyle name="Hyperlink" xfId="2512" builtinId="8" hidden="1"/>
    <cellStyle name="Hyperlink" xfId="2514" builtinId="8" hidden="1"/>
    <cellStyle name="Hyperlink" xfId="2516" builtinId="8" hidden="1"/>
    <cellStyle name="Hyperlink" xfId="2518" builtinId="8" hidden="1"/>
    <cellStyle name="Hyperlink" xfId="2520" builtinId="8" hidden="1"/>
    <cellStyle name="Hyperlink" xfId="2522" builtinId="8" hidden="1"/>
    <cellStyle name="Hyperlink" xfId="2524" builtinId="8" hidden="1"/>
    <cellStyle name="Hyperlink" xfId="2526" builtinId="8" hidden="1"/>
    <cellStyle name="Hyperlink" xfId="2528" builtinId="8" hidden="1"/>
    <cellStyle name="Hyperlink" xfId="2530" builtinId="8" hidden="1"/>
    <cellStyle name="Hyperlink" xfId="2532" builtinId="8" hidden="1"/>
    <cellStyle name="Hyperlink" xfId="2534" builtinId="8" hidden="1"/>
    <cellStyle name="Hyperlink" xfId="2538" builtinId="8" hidden="1"/>
    <cellStyle name="Hyperlink" xfId="2540" builtinId="8" hidden="1"/>
    <cellStyle name="Hyperlink" xfId="2542" builtinId="8" hidden="1"/>
    <cellStyle name="Hyperlink" xfId="2544" builtinId="8" hidden="1"/>
    <cellStyle name="Hyperlink" xfId="2546" builtinId="8" hidden="1"/>
    <cellStyle name="Hyperlink" xfId="2548" builtinId="8" hidden="1"/>
    <cellStyle name="Hyperlink" xfId="2550" builtinId="8" hidden="1"/>
    <cellStyle name="Hyperlink" xfId="2552" builtinId="8" hidden="1"/>
    <cellStyle name="Hyperlink" xfId="2554" builtinId="8" hidden="1"/>
    <cellStyle name="Hyperlink" xfId="2556" builtinId="8" hidden="1"/>
    <cellStyle name="Hyperlink" xfId="2558" builtinId="8" hidden="1"/>
    <cellStyle name="Hyperlink" xfId="2560" builtinId="8" hidden="1"/>
    <cellStyle name="Hyperlink" xfId="2562" builtinId="8" hidden="1"/>
    <cellStyle name="Hyperlink" xfId="2564" builtinId="8" hidden="1"/>
    <cellStyle name="Hyperlink" xfId="2566" builtinId="8" hidden="1"/>
    <cellStyle name="Hyperlink" xfId="2568" builtinId="8" hidden="1"/>
    <cellStyle name="Hyperlink" xfId="2570" builtinId="8" hidden="1"/>
    <cellStyle name="Hyperlink" xfId="2572" builtinId="8" hidden="1"/>
    <cellStyle name="Hyperlink" xfId="2574" builtinId="8" hidden="1"/>
    <cellStyle name="Hyperlink" xfId="2576" builtinId="8" hidden="1"/>
    <cellStyle name="Hyperlink" xfId="2578" builtinId="8" hidden="1"/>
    <cellStyle name="Hyperlink" xfId="2580" builtinId="8" hidden="1"/>
    <cellStyle name="Hyperlink" xfId="2582" builtinId="8" hidden="1"/>
    <cellStyle name="Hyperlink" xfId="2584" builtinId="8" hidden="1"/>
    <cellStyle name="Hyperlink" xfId="2586" builtinId="8" hidden="1"/>
    <cellStyle name="Hyperlink" xfId="2588" builtinId="8" hidden="1"/>
    <cellStyle name="Hyperlink" xfId="2590" builtinId="8" hidden="1"/>
    <cellStyle name="Hyperlink" xfId="2592" builtinId="8" hidden="1"/>
    <cellStyle name="Hyperlink" xfId="2594" builtinId="8" hidden="1"/>
    <cellStyle name="Hyperlink" xfId="2596" builtinId="8" hidden="1"/>
    <cellStyle name="Hyperlink" xfId="2598" builtinId="8" hidden="1"/>
    <cellStyle name="Hyperlink" xfId="2600" builtinId="8" hidden="1"/>
    <cellStyle name="Hyperlink" xfId="2602" builtinId="8" hidden="1"/>
    <cellStyle name="Hyperlink" xfId="2604" builtinId="8" hidden="1"/>
    <cellStyle name="Hyperlink" xfId="2606" builtinId="8" hidden="1"/>
    <cellStyle name="Hyperlink" xfId="2608" builtinId="8" hidden="1"/>
    <cellStyle name="Hyperlink" xfId="2610" builtinId="8" hidden="1"/>
    <cellStyle name="Hyperlink" xfId="2612" builtinId="8" hidden="1"/>
    <cellStyle name="Hyperlink" xfId="2614" builtinId="8" hidden="1"/>
    <cellStyle name="Hyperlink" xfId="2616" builtinId="8" hidden="1"/>
    <cellStyle name="Hyperlink" xfId="2618" builtinId="8" hidden="1"/>
    <cellStyle name="Hyperlink" xfId="2620" builtinId="8" hidden="1"/>
    <cellStyle name="Hyperlink" xfId="2622" builtinId="8" hidden="1"/>
    <cellStyle name="Hyperlink" xfId="2624" builtinId="8" hidden="1"/>
    <cellStyle name="Hyperlink" xfId="2626" builtinId="8" hidden="1"/>
    <cellStyle name="Hyperlink" xfId="2628" builtinId="8" hidden="1"/>
    <cellStyle name="Hyperlink" xfId="2630" builtinId="8" hidden="1"/>
    <cellStyle name="Hyperlink" xfId="2632" builtinId="8" hidden="1"/>
    <cellStyle name="Hyperlink" xfId="2634" builtinId="8" hidden="1"/>
    <cellStyle name="Hyperlink" xfId="2636" builtinId="8" hidden="1"/>
    <cellStyle name="Hyperlink" xfId="2638" builtinId="8" hidden="1"/>
    <cellStyle name="Hyperlink" xfId="2640" builtinId="8" hidden="1"/>
    <cellStyle name="Hyperlink" xfId="2642" builtinId="8" hidden="1"/>
    <cellStyle name="Hyperlink" xfId="2644" builtinId="8" hidden="1"/>
    <cellStyle name="Hyperlink" xfId="2646" builtinId="8" hidden="1"/>
    <cellStyle name="Hyperlink" xfId="2648" builtinId="8" hidden="1"/>
    <cellStyle name="Hyperlink" xfId="2650" builtinId="8" hidden="1"/>
    <cellStyle name="Hyperlink" xfId="2652" builtinId="8" hidden="1"/>
    <cellStyle name="Hyperlink" xfId="2654" builtinId="8" hidden="1"/>
    <cellStyle name="Hyperlink" xfId="2656" builtinId="8" hidden="1"/>
    <cellStyle name="Hyperlink" xfId="2658" builtinId="8" hidden="1"/>
    <cellStyle name="Hyperlink" xfId="2660" builtinId="8" hidden="1"/>
    <cellStyle name="Hyperlink" xfId="2662" builtinId="8" hidden="1"/>
    <cellStyle name="Hyperlink" xfId="2664" builtinId="8" hidden="1"/>
    <cellStyle name="Hyperlink" xfId="2666" builtinId="8" hidden="1"/>
    <cellStyle name="Hyperlink" xfId="2668" builtinId="8" hidden="1"/>
    <cellStyle name="Hyperlink" xfId="2670" builtinId="8" hidden="1"/>
    <cellStyle name="Hyperlink" xfId="2672" builtinId="8" hidden="1"/>
    <cellStyle name="Hyperlink" xfId="2674" builtinId="8" hidden="1"/>
    <cellStyle name="Hyperlink" xfId="2676" builtinId="8" hidden="1"/>
    <cellStyle name="Hyperlink" xfId="2678" builtinId="8" hidden="1"/>
    <cellStyle name="Hyperlink" xfId="2680" builtinId="8" hidden="1"/>
    <cellStyle name="Hyperlink" xfId="2682" builtinId="8" hidden="1"/>
    <cellStyle name="Hyperlink" xfId="2684" builtinId="8" hidden="1"/>
    <cellStyle name="Hyperlink" xfId="2686" builtinId="8" hidden="1"/>
    <cellStyle name="Hyperlink" xfId="2688" builtinId="8" hidden="1"/>
    <cellStyle name="Hyperlink" xfId="2690" builtinId="8" hidden="1"/>
    <cellStyle name="Hyperlink" xfId="2692" builtinId="8" hidden="1"/>
    <cellStyle name="Hyperlink" xfId="2694" builtinId="8" hidden="1"/>
    <cellStyle name="Hyperlink" xfId="2696" builtinId="8" hidden="1"/>
    <cellStyle name="Hyperlink" xfId="2698" builtinId="8" hidden="1"/>
    <cellStyle name="Hyperlink" xfId="2700" builtinId="8" hidden="1"/>
    <cellStyle name="Hyperlink" xfId="2702" builtinId="8" hidden="1"/>
    <cellStyle name="Hyperlink" xfId="2704" builtinId="8" hidden="1"/>
    <cellStyle name="Hyperlink" xfId="2706" builtinId="8" hidden="1"/>
    <cellStyle name="Hyperlink" xfId="2708" builtinId="8" hidden="1"/>
    <cellStyle name="Hyperlink" xfId="2710" builtinId="8" hidden="1"/>
    <cellStyle name="Hyperlink" xfId="2712" builtinId="8" hidden="1"/>
    <cellStyle name="Hyperlink" xfId="2714" builtinId="8" hidden="1"/>
    <cellStyle name="Hyperlink" xfId="2716" builtinId="8" hidden="1"/>
    <cellStyle name="Hyperlink" xfId="2718" builtinId="8" hidden="1"/>
    <cellStyle name="Hyperlink" xfId="2720" builtinId="8" hidden="1"/>
    <cellStyle name="Hyperlink" xfId="2722" builtinId="8" hidden="1"/>
    <cellStyle name="Hyperlink" xfId="2724" builtinId="8" hidden="1"/>
    <cellStyle name="Hyperlink" xfId="2726" builtinId="8" hidden="1"/>
    <cellStyle name="Hyperlink" xfId="2728" builtinId="8" hidden="1"/>
    <cellStyle name="Hyperlink" xfId="2730" builtinId="8" hidden="1"/>
    <cellStyle name="Hyperlink" xfId="2732" builtinId="8" hidden="1"/>
    <cellStyle name="Hyperlink" xfId="2734" builtinId="8" hidden="1"/>
    <cellStyle name="Hyperlink" xfId="2736" builtinId="8" hidden="1"/>
    <cellStyle name="Hyperlink" xfId="2738" builtinId="8" hidden="1"/>
    <cellStyle name="Hyperlink" xfId="2740" builtinId="8" hidden="1"/>
    <cellStyle name="Hyperlink" xfId="2742" builtinId="8" hidden="1"/>
    <cellStyle name="Hyperlink" xfId="2744" builtinId="8" hidden="1"/>
    <cellStyle name="Hyperlink" xfId="2746" builtinId="8" hidden="1"/>
    <cellStyle name="Hyperlink" xfId="2748" builtinId="8" hidden="1"/>
    <cellStyle name="Hyperlink" xfId="2750" builtinId="8" hidden="1"/>
    <cellStyle name="Hyperlink" xfId="2752" builtinId="8" hidden="1"/>
    <cellStyle name="Hyperlink" xfId="2754" builtinId="8" hidden="1"/>
    <cellStyle name="Hyperlink" xfId="2756" builtinId="8" hidden="1"/>
    <cellStyle name="Hyperlink" xfId="2758" builtinId="8" hidden="1"/>
    <cellStyle name="Hyperlink" xfId="2760" builtinId="8" hidden="1"/>
    <cellStyle name="Hyperlink" xfId="2762" builtinId="8" hidden="1"/>
    <cellStyle name="Hyperlink" xfId="2764" builtinId="8" hidden="1"/>
    <cellStyle name="Hyperlink" xfId="2766" builtinId="8" hidden="1"/>
    <cellStyle name="Hyperlink" xfId="2768" builtinId="8" hidden="1"/>
    <cellStyle name="Hyperlink" xfId="2770" builtinId="8" hidden="1"/>
    <cellStyle name="Hyperlink" xfId="2772" builtinId="8" hidden="1"/>
    <cellStyle name="Hyperlink" xfId="2774" builtinId="8" hidden="1"/>
    <cellStyle name="Hyperlink" xfId="2776" builtinId="8" hidden="1"/>
    <cellStyle name="Hyperlink" xfId="2778" builtinId="8" hidden="1"/>
    <cellStyle name="Hyperlink" xfId="2780" builtinId="8" hidden="1"/>
    <cellStyle name="Hyperlink" xfId="2782" builtinId="8" hidden="1"/>
    <cellStyle name="Hyperlink" xfId="2784" builtinId="8" hidden="1"/>
    <cellStyle name="Hyperlink" xfId="2786" builtinId="8" hidden="1"/>
    <cellStyle name="Hyperlink" xfId="2788" builtinId="8" hidden="1"/>
    <cellStyle name="Hyperlink" xfId="2790" builtinId="8" hidden="1"/>
    <cellStyle name="Hyperlink" xfId="2792" builtinId="8" hidden="1"/>
    <cellStyle name="Hyperlink" xfId="2794" builtinId="8" hidden="1"/>
    <cellStyle name="Hyperlink" xfId="2796" builtinId="8" hidden="1"/>
    <cellStyle name="Hyperlink" xfId="2798" builtinId="8" hidden="1"/>
    <cellStyle name="Hyperlink" xfId="2800" builtinId="8" hidden="1"/>
    <cellStyle name="Hyperlink" xfId="2802" builtinId="8" hidden="1"/>
    <cellStyle name="Hyperlink" xfId="2804" builtinId="8" hidden="1"/>
    <cellStyle name="Hyperlink" xfId="2806" builtinId="8" hidden="1"/>
    <cellStyle name="Hyperlink" xfId="2808" builtinId="8" hidden="1"/>
    <cellStyle name="Hyperlink" xfId="2810" builtinId="8" hidden="1"/>
    <cellStyle name="Hyperlink" xfId="2812" builtinId="8" hidden="1"/>
    <cellStyle name="Hyperlink" xfId="2814" builtinId="8" hidden="1"/>
    <cellStyle name="Hyperlink" xfId="2816" builtinId="8" hidden="1"/>
    <cellStyle name="Hyperlink" xfId="2818" builtinId="8" hidden="1"/>
    <cellStyle name="Hyperlink" xfId="2820" builtinId="8" hidden="1"/>
    <cellStyle name="Hyperlink" xfId="2822" builtinId="8" hidden="1"/>
    <cellStyle name="Hyperlink" xfId="2824" builtinId="8" hidden="1"/>
    <cellStyle name="Hyperlink" xfId="2826" builtinId="8" hidden="1"/>
    <cellStyle name="Hyperlink" xfId="2828" builtinId="8" hidden="1"/>
    <cellStyle name="Hyperlink" xfId="2830" builtinId="8" hidden="1"/>
    <cellStyle name="Hyperlink" xfId="2832" builtinId="8" hidden="1"/>
    <cellStyle name="Hyperlink" xfId="2834" builtinId="8" hidden="1"/>
    <cellStyle name="Hyperlink" xfId="2836" builtinId="8" hidden="1"/>
    <cellStyle name="Hyperlink" xfId="2838" builtinId="8" hidden="1"/>
    <cellStyle name="Hyperlink" xfId="2840" builtinId="8" hidden="1"/>
    <cellStyle name="Hyperlink" xfId="2842" builtinId="8" hidden="1"/>
    <cellStyle name="Hyperlink" xfId="2844" builtinId="8" hidden="1"/>
    <cellStyle name="Hyperlink" xfId="2846" builtinId="8" hidden="1"/>
    <cellStyle name="Hyperlink" xfId="2848" builtinId="8" hidden="1"/>
    <cellStyle name="Hyperlink" xfId="2850" builtinId="8" hidden="1"/>
    <cellStyle name="Hyperlink" xfId="2852" builtinId="8" hidden="1"/>
    <cellStyle name="Hyperlink" xfId="2854" builtinId="8" hidden="1"/>
    <cellStyle name="Hyperlink" xfId="2856" builtinId="8" hidden="1"/>
    <cellStyle name="Hyperlink" xfId="2858" builtinId="8" hidden="1"/>
    <cellStyle name="Hyperlink" xfId="2860" builtinId="8" hidden="1"/>
    <cellStyle name="Hyperlink" xfId="2862" builtinId="8" hidden="1"/>
    <cellStyle name="Hyperlink" xfId="2864" builtinId="8" hidden="1"/>
    <cellStyle name="Hyperlink" xfId="2866" builtinId="8" hidden="1"/>
    <cellStyle name="Hyperlink" xfId="2868" builtinId="8" hidden="1"/>
    <cellStyle name="Hyperlink" xfId="2870" builtinId="8" hidden="1"/>
    <cellStyle name="Hyperlink" xfId="2872" builtinId="8" hidden="1"/>
    <cellStyle name="Hyperlink" xfId="2874" builtinId="8" hidden="1"/>
    <cellStyle name="Hyperlink" xfId="2876" builtinId="8" hidden="1"/>
    <cellStyle name="Hyperlink" xfId="2878" builtinId="8" hidden="1"/>
    <cellStyle name="Hyperlink" xfId="2880" builtinId="8" hidden="1"/>
    <cellStyle name="Hyperlink" xfId="2882" builtinId="8" hidden="1"/>
    <cellStyle name="Hyperlink" xfId="2884" builtinId="8" hidden="1"/>
    <cellStyle name="Hyperlink" xfId="2886" builtinId="8" hidden="1"/>
    <cellStyle name="Hyperlink" xfId="2888" builtinId="8" hidden="1"/>
    <cellStyle name="Hyperlink" xfId="2890" builtinId="8" hidden="1"/>
    <cellStyle name="Hyperlink" xfId="2892" builtinId="8" hidden="1"/>
    <cellStyle name="Hyperlink" xfId="2894" builtinId="8" hidden="1"/>
    <cellStyle name="Hyperlink" xfId="2896" builtinId="8" hidden="1"/>
    <cellStyle name="Hyperlink" xfId="2898" builtinId="8" hidden="1"/>
    <cellStyle name="Hyperlink" xfId="2900" builtinId="8" hidden="1"/>
    <cellStyle name="Hyperlink" xfId="2902" builtinId="8" hidden="1"/>
    <cellStyle name="Hyperlink" xfId="2904" builtinId="8" hidden="1"/>
    <cellStyle name="Hyperlink" xfId="2906" builtinId="8" hidden="1"/>
    <cellStyle name="Hyperlink" xfId="2908" builtinId="8" hidden="1"/>
    <cellStyle name="Hyperlink" xfId="2910" builtinId="8" hidden="1"/>
    <cellStyle name="Hyperlink" xfId="2912" builtinId="8" hidden="1"/>
    <cellStyle name="Hyperlink" xfId="2914" builtinId="8" hidden="1"/>
    <cellStyle name="Hyperlink" xfId="2916" builtinId="8" hidden="1"/>
    <cellStyle name="Hyperlink" xfId="2918" builtinId="8" hidden="1"/>
    <cellStyle name="Hyperlink" xfId="2920" builtinId="8" hidden="1"/>
    <cellStyle name="Hyperlink" xfId="2922" builtinId="8" hidden="1"/>
    <cellStyle name="Hyperlink" xfId="2924" builtinId="8" hidden="1"/>
    <cellStyle name="Hyperlink" xfId="2926" builtinId="8" hidden="1"/>
    <cellStyle name="Hyperlink" xfId="2928" builtinId="8" hidden="1"/>
    <cellStyle name="Hyperlink" xfId="2930" builtinId="8" hidden="1"/>
    <cellStyle name="Hyperlink" xfId="2932" builtinId="8" hidden="1"/>
    <cellStyle name="Hyperlink" xfId="2934" builtinId="8" hidden="1"/>
    <cellStyle name="Hyperlink" xfId="2936" builtinId="8" hidden="1"/>
    <cellStyle name="Hyperlink" xfId="2938" builtinId="8" hidden="1"/>
    <cellStyle name="Hyperlink" xfId="2940" builtinId="8" hidden="1"/>
    <cellStyle name="Hyperlink" xfId="2942" builtinId="8" hidden="1"/>
    <cellStyle name="Hyperlink" xfId="2944" builtinId="8" hidden="1"/>
    <cellStyle name="Hyperlink" xfId="2946" builtinId="8" hidden="1"/>
    <cellStyle name="Hyperlink" xfId="2948" builtinId="8" hidden="1"/>
    <cellStyle name="Hyperlink" xfId="2950" builtinId="8" hidden="1"/>
    <cellStyle name="Hyperlink" xfId="2952" builtinId="8" hidden="1"/>
    <cellStyle name="Hyperlink" xfId="2954" builtinId="8" hidden="1"/>
    <cellStyle name="Hyperlink" xfId="2956" builtinId="8" hidden="1"/>
    <cellStyle name="Hyperlink" xfId="2958" builtinId="8" hidden="1"/>
    <cellStyle name="Hyperlink" xfId="2960" builtinId="8" hidden="1"/>
    <cellStyle name="Hyperlink" xfId="2962" builtinId="8" hidden="1"/>
    <cellStyle name="Hyperlink" xfId="2964" builtinId="8" hidden="1"/>
    <cellStyle name="Hyperlink" xfId="2966" builtinId="8" hidden="1"/>
    <cellStyle name="Hyperlink" xfId="2968" builtinId="8" hidden="1"/>
    <cellStyle name="Hyperlink" xfId="2970" builtinId="8" hidden="1"/>
    <cellStyle name="Hyperlink" xfId="2972" builtinId="8" hidden="1"/>
    <cellStyle name="Hyperlink" xfId="2974" builtinId="8" hidden="1"/>
    <cellStyle name="Hyperlink" xfId="2976" builtinId="8" hidden="1"/>
    <cellStyle name="Hyperlink" xfId="2978" builtinId="8" hidden="1"/>
    <cellStyle name="Hyperlink" xfId="2980" builtinId="8" hidden="1"/>
    <cellStyle name="Hyperlink" xfId="2982" builtinId="8" hidden="1"/>
    <cellStyle name="Hyperlink" xfId="2984" builtinId="8" hidden="1"/>
    <cellStyle name="Hyperlink" xfId="2986" builtinId="8" hidden="1"/>
    <cellStyle name="Hyperlink" xfId="2988" builtinId="8" hidden="1"/>
    <cellStyle name="Hyperlink" xfId="2990" builtinId="8" hidden="1"/>
    <cellStyle name="Hyperlink" xfId="2992" builtinId="8" hidden="1"/>
    <cellStyle name="Hyperlink" xfId="2994" builtinId="8" hidden="1"/>
    <cellStyle name="Hyperlink" xfId="2996" builtinId="8" hidden="1"/>
    <cellStyle name="Hyperlink" xfId="2998" builtinId="8" hidden="1"/>
    <cellStyle name="Hyperlink" xfId="3000" builtinId="8" hidden="1"/>
    <cellStyle name="Hyperlink" xfId="3002" builtinId="8" hidden="1"/>
    <cellStyle name="Hyperlink" xfId="3004" builtinId="8" hidden="1"/>
    <cellStyle name="Hyperlink" xfId="3006" builtinId="8" hidden="1"/>
    <cellStyle name="Hyperlink" xfId="3008" builtinId="8" hidden="1"/>
    <cellStyle name="Hyperlink" xfId="3010" builtinId="8" hidden="1"/>
    <cellStyle name="Hyperlink" xfId="3012" builtinId="8" hidden="1"/>
    <cellStyle name="Hyperlink" xfId="3014" builtinId="8" hidden="1"/>
    <cellStyle name="Hyperlink" xfId="3016" builtinId="8" hidden="1"/>
    <cellStyle name="Hyperlink" xfId="3018" builtinId="8" hidden="1"/>
    <cellStyle name="Hyperlink" xfId="3020" builtinId="8" hidden="1"/>
    <cellStyle name="Hyperlink" xfId="3022" builtinId="8" hidden="1"/>
    <cellStyle name="Hyperlink" xfId="3024" builtinId="8" hidden="1"/>
    <cellStyle name="Hyperlink" xfId="3026" builtinId="8" hidden="1"/>
    <cellStyle name="Hyperlink" xfId="3028" builtinId="8" hidden="1"/>
    <cellStyle name="Hyperlink" xfId="3030" builtinId="8" hidden="1"/>
    <cellStyle name="Hyperlink" xfId="3032" builtinId="8" hidden="1"/>
    <cellStyle name="Hyperlink" xfId="3034" builtinId="8" hidden="1"/>
    <cellStyle name="Hyperlink" xfId="3036" builtinId="8" hidden="1"/>
    <cellStyle name="Hyperlink" xfId="3038" builtinId="8" hidden="1"/>
    <cellStyle name="Hyperlink" xfId="3040" builtinId="8" hidden="1"/>
    <cellStyle name="Hyperlink" xfId="3042" builtinId="8" hidden="1"/>
    <cellStyle name="Hyperlink" xfId="3044" builtinId="8" hidden="1"/>
    <cellStyle name="Hyperlink" xfId="3046" builtinId="8" hidden="1"/>
    <cellStyle name="Hyperlink" xfId="3048" builtinId="8" hidden="1"/>
    <cellStyle name="Hyperlink" xfId="3050" builtinId="8" hidden="1"/>
    <cellStyle name="Hyperlink" xfId="3052" builtinId="8" hidden="1"/>
    <cellStyle name="Hyperlink" xfId="3054" builtinId="8" hidden="1"/>
    <cellStyle name="Hyperlink" xfId="3056" builtinId="8" hidden="1"/>
    <cellStyle name="Hyperlink" xfId="3058" builtinId="8" hidden="1"/>
    <cellStyle name="Hyperlink" xfId="3060" builtinId="8" hidden="1"/>
    <cellStyle name="Hyperlink" xfId="3062" builtinId="8" hidden="1"/>
    <cellStyle name="Hyperlink" xfId="3064" builtinId="8" hidden="1"/>
    <cellStyle name="Hyperlink" xfId="3066" builtinId="8" hidden="1"/>
    <cellStyle name="Hyperlink" xfId="3068" builtinId="8" hidden="1"/>
    <cellStyle name="Hyperlink" xfId="3070" builtinId="8" hidden="1"/>
    <cellStyle name="Hyperlink" xfId="3072" builtinId="8" hidden="1"/>
    <cellStyle name="Hyperlink" xfId="3074" builtinId="8" hidden="1"/>
    <cellStyle name="Hyperlink" xfId="3076" builtinId="8" hidden="1"/>
    <cellStyle name="Hyperlink" xfId="3078" builtinId="8" hidden="1"/>
    <cellStyle name="Hyperlink" xfId="3080" builtinId="8" hidden="1"/>
    <cellStyle name="Hyperlink" xfId="3082" builtinId="8" hidden="1"/>
    <cellStyle name="Hyperlink" xfId="3084" builtinId="8" hidden="1"/>
    <cellStyle name="Hyperlink" xfId="3086" builtinId="8" hidden="1"/>
    <cellStyle name="Hyperlink" xfId="3088" builtinId="8" hidden="1"/>
    <cellStyle name="Hyperlink" xfId="3090" builtinId="8" hidden="1"/>
    <cellStyle name="Hyperlink" xfId="3092" builtinId="8" hidden="1"/>
    <cellStyle name="Hyperlink" xfId="3094" builtinId="8" hidden="1"/>
    <cellStyle name="Hyperlink" xfId="3096" builtinId="8" hidden="1"/>
    <cellStyle name="Hyperlink" xfId="3098" builtinId="8" hidden="1"/>
    <cellStyle name="Hyperlink" xfId="3100" builtinId="8" hidden="1"/>
    <cellStyle name="Hyperlink" xfId="3102" builtinId="8" hidden="1"/>
    <cellStyle name="Hyperlink" xfId="3104" builtinId="8" hidden="1"/>
    <cellStyle name="Hyperlink" xfId="3106" builtinId="8" hidden="1"/>
    <cellStyle name="Hyperlink" xfId="3108" builtinId="8" hidden="1"/>
    <cellStyle name="Hyperlink" xfId="3110" builtinId="8" hidden="1"/>
    <cellStyle name="Hyperlink" xfId="3112" builtinId="8" hidden="1"/>
    <cellStyle name="Hyperlink" xfId="3114" builtinId="8" hidden="1"/>
    <cellStyle name="Hyperlink" xfId="3116" builtinId="8" hidden="1"/>
    <cellStyle name="Hyperlink" xfId="3118" builtinId="8" hidden="1"/>
    <cellStyle name="Hyperlink" xfId="3120" builtinId="8" hidden="1"/>
    <cellStyle name="Hyperlink" xfId="3122" builtinId="8" hidden="1"/>
    <cellStyle name="Hyperlink" xfId="3124" builtinId="8" hidden="1"/>
    <cellStyle name="Hyperlink" xfId="3126" builtinId="8" hidden="1"/>
    <cellStyle name="Hyperlink" xfId="3128" builtinId="8" hidden="1"/>
    <cellStyle name="Hyperlink" xfId="3130" builtinId="8" hidden="1"/>
    <cellStyle name="Hyperlink" xfId="3132" builtinId="8" hidden="1"/>
    <cellStyle name="Hyperlink" xfId="3134" builtinId="8" hidden="1"/>
    <cellStyle name="Hyperlink" xfId="3136" builtinId="8" hidden="1"/>
    <cellStyle name="Hyperlink" xfId="3138" builtinId="8" hidden="1"/>
    <cellStyle name="Hyperlink" xfId="3140" builtinId="8" hidden="1"/>
    <cellStyle name="Hyperlink" xfId="3142" builtinId="8" hidden="1"/>
    <cellStyle name="Hyperlink" xfId="3144" builtinId="8" hidden="1"/>
    <cellStyle name="Hyperlink" xfId="3146" builtinId="8" hidden="1"/>
    <cellStyle name="Hyperlink" xfId="3148" builtinId="8" hidden="1"/>
    <cellStyle name="Hyperlink" xfId="3150" builtinId="8" hidden="1"/>
    <cellStyle name="Hyperlink" xfId="3152" builtinId="8" hidden="1"/>
    <cellStyle name="Hyperlink" xfId="3154" builtinId="8" hidden="1"/>
    <cellStyle name="Hyperlink" xfId="3156" builtinId="8" hidden="1"/>
    <cellStyle name="Hyperlink" xfId="3158" builtinId="8" hidden="1"/>
    <cellStyle name="Hyperlink" xfId="3160" builtinId="8" hidden="1"/>
    <cellStyle name="Hyperlink" xfId="3162" builtinId="8" hidden="1"/>
    <cellStyle name="Hyperlink" xfId="3164" builtinId="8" hidden="1"/>
    <cellStyle name="Hyperlink" xfId="3166" builtinId="8" hidden="1"/>
    <cellStyle name="Hyperlink" xfId="3168" builtinId="8" hidden="1"/>
    <cellStyle name="Hyperlink" xfId="3170" builtinId="8" hidden="1"/>
    <cellStyle name="Hyperlink" xfId="3172" builtinId="8" hidden="1"/>
    <cellStyle name="Hyperlink" xfId="3174" builtinId="8" hidden="1"/>
    <cellStyle name="Hyperlink" xfId="3176" builtinId="8" hidden="1"/>
    <cellStyle name="Hyperlink" xfId="3178" builtinId="8" hidden="1"/>
    <cellStyle name="Hyperlink" xfId="3180" builtinId="8" hidden="1"/>
    <cellStyle name="Hyperlink" xfId="3182" builtinId="8" hidden="1"/>
    <cellStyle name="Hyperlink" xfId="3184" builtinId="8" hidden="1"/>
    <cellStyle name="Hyperlink" xfId="3186" builtinId="8" hidden="1"/>
    <cellStyle name="Hyperlink" xfId="3188" builtinId="8" hidden="1"/>
    <cellStyle name="Hyperlink" xfId="3190" builtinId="8" hidden="1"/>
    <cellStyle name="Hyperlink" xfId="3192" builtinId="8" hidden="1"/>
    <cellStyle name="Hyperlink" xfId="3194" builtinId="8" hidden="1"/>
    <cellStyle name="Hyperlink" xfId="3196" builtinId="8" hidden="1"/>
    <cellStyle name="Hyperlink" xfId="3198" builtinId="8" hidden="1"/>
    <cellStyle name="Hyperlink" xfId="3200" builtinId="8" hidden="1"/>
    <cellStyle name="Hyperlink" xfId="3202" builtinId="8" hidden="1"/>
    <cellStyle name="Hyperlink" xfId="3204" builtinId="8" hidden="1"/>
    <cellStyle name="Hyperlink" xfId="3206" builtinId="8" hidden="1"/>
    <cellStyle name="Hyperlink" xfId="3208" builtinId="8" hidden="1"/>
    <cellStyle name="Hyperlink" xfId="3210" builtinId="8" hidden="1"/>
    <cellStyle name="Hyperlink" xfId="3212" builtinId="8" hidden="1"/>
    <cellStyle name="Hyperlink" xfId="3214" builtinId="8" hidden="1"/>
    <cellStyle name="Hyperlink" xfId="3216" builtinId="8" hidden="1"/>
    <cellStyle name="Hyperlink" xfId="3218" builtinId="8" hidden="1"/>
    <cellStyle name="Hyperlink" xfId="3220" builtinId="8" hidden="1"/>
    <cellStyle name="Hyperlink" xfId="3222" builtinId="8" hidden="1"/>
    <cellStyle name="Hyperlink" xfId="3224" builtinId="8" hidden="1"/>
    <cellStyle name="Hyperlink" xfId="3226" builtinId="8" hidden="1"/>
    <cellStyle name="Hyperlink" xfId="3228" builtinId="8" hidden="1"/>
    <cellStyle name="Hyperlink" xfId="3230" builtinId="8" hidden="1"/>
    <cellStyle name="Hyperlink" xfId="3232" builtinId="8" hidden="1"/>
    <cellStyle name="Hyperlink" xfId="3234" builtinId="8" hidden="1"/>
    <cellStyle name="Hyperlink" xfId="3236" builtinId="8" hidden="1"/>
    <cellStyle name="Hyperlink" xfId="3238" builtinId="8" hidden="1"/>
    <cellStyle name="Hyperlink" xfId="3240" builtinId="8" hidden="1"/>
    <cellStyle name="Hyperlink" xfId="3242" builtinId="8" hidden="1"/>
    <cellStyle name="Hyperlink" xfId="3244" builtinId="8" hidden="1"/>
    <cellStyle name="Hyperlink" xfId="3246" builtinId="8" hidden="1"/>
    <cellStyle name="Hyperlink" xfId="3248" builtinId="8" hidden="1"/>
    <cellStyle name="Hyperlink" xfId="3250" builtinId="8" hidden="1"/>
    <cellStyle name="Hyperlink" xfId="3252" builtinId="8" hidden="1"/>
    <cellStyle name="Hyperlink" xfId="3254" builtinId="8" hidden="1"/>
    <cellStyle name="Hyperlink" xfId="3256" builtinId="8" hidden="1"/>
    <cellStyle name="Hyperlink" xfId="3258" builtinId="8" hidden="1"/>
    <cellStyle name="Hyperlink" xfId="3260" builtinId="8" hidden="1"/>
    <cellStyle name="Hyperlink" xfId="3262" builtinId="8" hidden="1"/>
    <cellStyle name="Hyperlink" xfId="3264" builtinId="8" hidden="1"/>
    <cellStyle name="Hyperlink" xfId="3266" builtinId="8" hidden="1"/>
    <cellStyle name="Hyperlink" xfId="3268" builtinId="8" hidden="1"/>
    <cellStyle name="Hyperlink" xfId="3270" builtinId="8" hidden="1"/>
    <cellStyle name="Hyperlink" xfId="3272" builtinId="8" hidden="1"/>
    <cellStyle name="Hyperlink" xfId="3274" builtinId="8" hidden="1"/>
    <cellStyle name="Hyperlink" xfId="3276" builtinId="8" hidden="1"/>
    <cellStyle name="Hyperlink" xfId="3278" builtinId="8" hidden="1"/>
    <cellStyle name="Hyperlink" xfId="3280" builtinId="8" hidden="1"/>
    <cellStyle name="Hyperlink" xfId="3282" builtinId="8" hidden="1"/>
    <cellStyle name="Hyperlink" xfId="3284" builtinId="8" hidden="1"/>
    <cellStyle name="Hyperlink" xfId="3286" builtinId="8" hidden="1"/>
    <cellStyle name="Hyperlink" xfId="3288" builtinId="8" hidden="1"/>
    <cellStyle name="Hyperlink" xfId="3290" builtinId="8" hidden="1"/>
    <cellStyle name="Hyperlink" xfId="3292" builtinId="8" hidden="1"/>
    <cellStyle name="Hyperlink" xfId="3294" builtinId="8" hidden="1"/>
    <cellStyle name="Hyperlink" xfId="3296" builtinId="8" hidden="1"/>
    <cellStyle name="Hyperlink" xfId="3298" builtinId="8" hidden="1"/>
    <cellStyle name="Hyperlink" xfId="3300" builtinId="8" hidden="1"/>
    <cellStyle name="Hyperlink" xfId="3302" builtinId="8" hidden="1"/>
    <cellStyle name="Hyperlink" xfId="3304" builtinId="8" hidden="1"/>
    <cellStyle name="Hyperlink" xfId="3306" builtinId="8" hidden="1"/>
    <cellStyle name="Hyperlink" xfId="3308" builtinId="8" hidden="1"/>
    <cellStyle name="Hyperlink" xfId="3310" builtinId="8" hidden="1"/>
    <cellStyle name="Hyperlink" xfId="3312" builtinId="8" hidden="1"/>
    <cellStyle name="Hyperlink" xfId="3314" builtinId="8" hidden="1"/>
    <cellStyle name="Hyperlink" xfId="3316" builtinId="8" hidden="1"/>
    <cellStyle name="Hyperlink" xfId="3318" builtinId="8" hidden="1"/>
    <cellStyle name="Hyperlink" xfId="3320" builtinId="8" hidden="1"/>
    <cellStyle name="Hyperlink" xfId="3322" builtinId="8" hidden="1"/>
    <cellStyle name="Hyperlink" xfId="3324" builtinId="8" hidden="1"/>
    <cellStyle name="Hyperlink" xfId="3326" builtinId="8" hidden="1"/>
    <cellStyle name="Hyperlink" xfId="3328" builtinId="8" hidden="1"/>
    <cellStyle name="Hyperlink" xfId="3330" builtinId="8" hidden="1"/>
    <cellStyle name="Hyperlink" xfId="3332" builtinId="8" hidden="1"/>
    <cellStyle name="Hyperlink" xfId="3334" builtinId="8" hidden="1"/>
    <cellStyle name="Hyperlink" xfId="3336" builtinId="8" hidden="1"/>
    <cellStyle name="Hyperlink" xfId="3338" builtinId="8" hidden="1"/>
    <cellStyle name="Hyperlink" xfId="3340" builtinId="8" hidden="1"/>
    <cellStyle name="Hyperlink" xfId="3342" builtinId="8" hidden="1"/>
    <cellStyle name="Hyperlink" xfId="3344" builtinId="8" hidden="1"/>
    <cellStyle name="Hyperlink" xfId="3346" builtinId="8" hidden="1"/>
    <cellStyle name="Hyperlink" xfId="3348" builtinId="8" hidden="1"/>
    <cellStyle name="Hyperlink" xfId="3350" builtinId="8" hidden="1"/>
    <cellStyle name="Hyperlink" xfId="3352" builtinId="8" hidden="1"/>
    <cellStyle name="Hyperlink" xfId="3354" builtinId="8" hidden="1"/>
    <cellStyle name="Hyperlink" xfId="3356" builtinId="8" hidden="1"/>
    <cellStyle name="Hyperlink" xfId="3358" builtinId="8" hidden="1"/>
    <cellStyle name="Hyperlink" xfId="3360" builtinId="8" hidden="1"/>
    <cellStyle name="Hyperlink" xfId="3362" builtinId="8" hidden="1"/>
    <cellStyle name="Hyperlink" xfId="3364" builtinId="8" hidden="1"/>
    <cellStyle name="Hyperlink" xfId="3366" builtinId="8" hidden="1"/>
    <cellStyle name="Hyperlink" xfId="3368" builtinId="8" hidden="1"/>
    <cellStyle name="Hyperlink" xfId="3370" builtinId="8" hidden="1"/>
    <cellStyle name="Hyperlink" xfId="3372" builtinId="8" hidden="1"/>
    <cellStyle name="Hyperlink" xfId="3374" builtinId="8" hidden="1"/>
    <cellStyle name="Hyperlink" xfId="3376" builtinId="8" hidden="1"/>
    <cellStyle name="Hyperlink" xfId="3378" builtinId="8" hidden="1"/>
    <cellStyle name="Hyperlink" xfId="3380" builtinId="8" hidden="1"/>
    <cellStyle name="Hyperlink" xfId="3382" builtinId="8" hidden="1"/>
    <cellStyle name="Hyperlink" xfId="3384" builtinId="8" hidden="1"/>
    <cellStyle name="Hyperlink" xfId="3386" builtinId="8" hidden="1"/>
    <cellStyle name="Hyperlink" xfId="3388" builtinId="8" hidden="1"/>
    <cellStyle name="Hyperlink" xfId="3390" builtinId="8" hidden="1"/>
    <cellStyle name="Hyperlink" xfId="3392" builtinId="8" hidden="1"/>
    <cellStyle name="Hyperlink" xfId="3394" builtinId="8" hidden="1"/>
    <cellStyle name="Hyperlink" xfId="3396" builtinId="8" hidden="1"/>
    <cellStyle name="Hyperlink" xfId="3398" builtinId="8" hidden="1"/>
    <cellStyle name="Hyperlink" xfId="3400" builtinId="8" hidden="1"/>
    <cellStyle name="Hyperlink" xfId="3402" builtinId="8" hidden="1"/>
    <cellStyle name="Hyperlink" xfId="3404" builtinId="8" hidden="1"/>
    <cellStyle name="Hyperlink" xfId="3406" builtinId="8" hidden="1"/>
    <cellStyle name="Hyperlink" xfId="3408" builtinId="8" hidden="1"/>
    <cellStyle name="Hyperlink" xfId="3410" builtinId="8" hidden="1"/>
    <cellStyle name="Hyperlink" xfId="3412" builtinId="8" hidden="1"/>
    <cellStyle name="Hyperlink" xfId="3414" builtinId="8" hidden="1"/>
    <cellStyle name="Hyperlink" xfId="3416" builtinId="8" hidden="1"/>
    <cellStyle name="Hyperlink" xfId="3418" builtinId="8" hidden="1"/>
    <cellStyle name="Hyperlink" xfId="3420" builtinId="8" hidden="1"/>
    <cellStyle name="Hyperlink" xfId="3422" builtinId="8" hidden="1"/>
    <cellStyle name="Hyperlink" xfId="3424" builtinId="8" hidden="1"/>
    <cellStyle name="Hyperlink" xfId="3426" builtinId="8" hidden="1"/>
    <cellStyle name="Hyperlink" xfId="3428" builtinId="8" hidden="1"/>
    <cellStyle name="Hyperlink" xfId="3430" builtinId="8" hidden="1"/>
    <cellStyle name="Hyperlink" xfId="3432" builtinId="8" hidden="1"/>
    <cellStyle name="Hyperlink" xfId="3434" builtinId="8" hidden="1"/>
    <cellStyle name="Hyperlink" xfId="3436" builtinId="8" hidden="1"/>
    <cellStyle name="Hyperlink" xfId="3438" builtinId="8" hidden="1"/>
    <cellStyle name="Hyperlink" xfId="3440" builtinId="8" hidden="1"/>
    <cellStyle name="Hyperlink" xfId="3442" builtinId="8" hidden="1"/>
    <cellStyle name="Hyperlink" xfId="3444" builtinId="8" hidden="1"/>
    <cellStyle name="Hyperlink" xfId="3446" builtinId="8" hidden="1"/>
    <cellStyle name="Hyperlink" xfId="3448" builtinId="8" hidden="1"/>
    <cellStyle name="Hyperlink" xfId="3450" builtinId="8" hidden="1"/>
    <cellStyle name="Hyperlink" xfId="3452" builtinId="8" hidden="1"/>
    <cellStyle name="Hyperlink" xfId="3454" builtinId="8" hidden="1"/>
    <cellStyle name="Hyperlink" xfId="3456" builtinId="8" hidden="1"/>
    <cellStyle name="Hyperlink" xfId="3458" builtinId="8" hidden="1"/>
    <cellStyle name="Hyperlink" xfId="3460" builtinId="8" hidden="1"/>
    <cellStyle name="Hyperlink" xfId="3462" builtinId="8" hidden="1"/>
    <cellStyle name="Hyperlink" xfId="3464" builtinId="8" hidden="1"/>
    <cellStyle name="Hyperlink" xfId="3466" builtinId="8" hidden="1"/>
    <cellStyle name="Hyperlink" xfId="3468" builtinId="8" hidden="1"/>
    <cellStyle name="Hyperlink" xfId="3470" builtinId="8" hidden="1"/>
    <cellStyle name="Hyperlink" xfId="3472" builtinId="8" hidden="1"/>
    <cellStyle name="Hyperlink" xfId="3474" builtinId="8" hidden="1"/>
    <cellStyle name="Hyperlink" xfId="3476" builtinId="8" hidden="1"/>
    <cellStyle name="Hyperlink" xfId="3478" builtinId="8" hidden="1"/>
    <cellStyle name="Hyperlink" xfId="3480" builtinId="8" hidden="1"/>
    <cellStyle name="Hyperlink" xfId="3482" builtinId="8" hidden="1"/>
    <cellStyle name="Hyperlink" xfId="3484" builtinId="8" hidden="1"/>
    <cellStyle name="Hyperlink" xfId="3486" builtinId="8" hidden="1"/>
    <cellStyle name="Hyperlink" xfId="3488" builtinId="8" hidden="1"/>
    <cellStyle name="Hyperlink" xfId="3490" builtinId="8" hidden="1"/>
    <cellStyle name="Hyperlink" xfId="3492" builtinId="8" hidden="1"/>
    <cellStyle name="Hyperlink" xfId="3494" builtinId="8" hidden="1"/>
    <cellStyle name="Hyperlink" xfId="3496" builtinId="8" hidden="1"/>
    <cellStyle name="Hyperlink" xfId="3498" builtinId="8" hidden="1"/>
    <cellStyle name="Hyperlink" xfId="3500" builtinId="8" hidden="1"/>
    <cellStyle name="Hyperlink" xfId="3502" builtinId="8" hidden="1"/>
    <cellStyle name="Hyperlink" xfId="3504" builtinId="8" hidden="1"/>
    <cellStyle name="Hyperlink" xfId="3506" builtinId="8" hidden="1"/>
    <cellStyle name="Hyperlink" xfId="3508" builtinId="8" hidden="1"/>
    <cellStyle name="Hyperlink" xfId="3510" builtinId="8" hidden="1"/>
    <cellStyle name="Hyperlink" xfId="3512" builtinId="8" hidden="1"/>
    <cellStyle name="Hyperlink" xfId="3514" builtinId="8" hidden="1"/>
    <cellStyle name="Hyperlink" xfId="3516" builtinId="8" hidden="1"/>
    <cellStyle name="Hyperlink" xfId="3518" builtinId="8" hidden="1"/>
    <cellStyle name="Hyperlink" xfId="3520" builtinId="8" hidden="1"/>
    <cellStyle name="Hyperlink" xfId="3522" builtinId="8" hidden="1"/>
    <cellStyle name="Hyperlink" xfId="3524" builtinId="8" hidden="1"/>
    <cellStyle name="Hyperlink" xfId="3526" builtinId="8" hidden="1"/>
    <cellStyle name="Hyperlink" xfId="3528" builtinId="8" hidden="1"/>
    <cellStyle name="Hyperlink" xfId="3530" builtinId="8" hidden="1"/>
    <cellStyle name="Hyperlink" xfId="3532" builtinId="8" hidden="1"/>
    <cellStyle name="Hyperlink" xfId="3534" builtinId="8" hidden="1"/>
    <cellStyle name="Hyperlink" xfId="3536" builtinId="8" hidden="1"/>
    <cellStyle name="Hyperlink" xfId="3538" builtinId="8" hidden="1"/>
    <cellStyle name="Hyperlink" xfId="3540" builtinId="8" hidden="1"/>
    <cellStyle name="Hyperlink" xfId="3542" builtinId="8" hidden="1"/>
    <cellStyle name="Hyperlink" xfId="3544" builtinId="8" hidden="1"/>
    <cellStyle name="Hyperlink" xfId="3546" builtinId="8" hidden="1"/>
    <cellStyle name="Hyperlink" xfId="3548" builtinId="8" hidden="1"/>
    <cellStyle name="Hyperlink" xfId="3550" builtinId="8" hidden="1"/>
    <cellStyle name="Hyperlink" xfId="3552" builtinId="8" hidden="1"/>
    <cellStyle name="Hyperlink" xfId="3554" builtinId="8" hidden="1"/>
    <cellStyle name="Hyperlink" xfId="3556" builtinId="8" hidden="1"/>
    <cellStyle name="Hyperlink" xfId="3558" builtinId="8" hidden="1"/>
    <cellStyle name="Hyperlink" xfId="3560" builtinId="8" hidden="1"/>
    <cellStyle name="Hyperlink" xfId="3562" builtinId="8" hidden="1"/>
    <cellStyle name="Hyperlink" xfId="3564" builtinId="8" hidden="1"/>
    <cellStyle name="Hyperlink" xfId="3566" builtinId="8" hidden="1"/>
    <cellStyle name="Hyperlink" xfId="3568" builtinId="8" hidden="1"/>
    <cellStyle name="Hyperlink" xfId="3570" builtinId="8" hidden="1"/>
    <cellStyle name="Hyperlink" xfId="3572" builtinId="8" hidden="1"/>
    <cellStyle name="Hyperlink" xfId="3574" builtinId="8" hidden="1"/>
    <cellStyle name="Hyperlink" xfId="3576" builtinId="8" hidden="1"/>
    <cellStyle name="Hyperlink" xfId="3578" builtinId="8" hidden="1"/>
    <cellStyle name="Hyperlink" xfId="3580" builtinId="8" hidden="1"/>
    <cellStyle name="Hyperlink" xfId="3582" builtinId="8" hidden="1"/>
    <cellStyle name="Hyperlink" xfId="3584" builtinId="8" hidden="1"/>
    <cellStyle name="Hyperlink" xfId="3586" builtinId="8" hidden="1"/>
    <cellStyle name="Hyperlink" xfId="3588" builtinId="8" hidden="1"/>
    <cellStyle name="Hyperlink" xfId="3590" builtinId="8" hidden="1"/>
    <cellStyle name="Hyperlink" xfId="3592" builtinId="8" hidden="1"/>
    <cellStyle name="Hyperlink" xfId="3594" builtinId="8" hidden="1"/>
    <cellStyle name="Hyperlink" xfId="3596" builtinId="8" hidden="1"/>
    <cellStyle name="Hyperlink" xfId="3598" builtinId="8" hidden="1"/>
    <cellStyle name="Hyperlink" xfId="3600" builtinId="8" hidden="1"/>
    <cellStyle name="Hyperlink" xfId="3602" builtinId="8" hidden="1"/>
    <cellStyle name="Hyperlink" xfId="3604" builtinId="8" hidden="1"/>
    <cellStyle name="Hyperlink" xfId="3606" builtinId="8" hidden="1"/>
    <cellStyle name="Hyperlink" xfId="3608" builtinId="8" hidden="1"/>
    <cellStyle name="Hyperlink" xfId="3610" builtinId="8" hidden="1"/>
    <cellStyle name="Hyperlink" xfId="3612" builtinId="8" hidden="1"/>
    <cellStyle name="Hyperlink" xfId="3614" builtinId="8" hidden="1"/>
    <cellStyle name="Hyperlink" xfId="3616" builtinId="8" hidden="1"/>
    <cellStyle name="Hyperlink" xfId="3618" builtinId="8" hidden="1"/>
    <cellStyle name="Hyperlink" xfId="3620" builtinId="8" hidden="1"/>
    <cellStyle name="Hyperlink" xfId="3622" builtinId="8" hidden="1"/>
    <cellStyle name="Hyperlink" xfId="3624" builtinId="8" hidden="1"/>
    <cellStyle name="Hyperlink" xfId="3626" builtinId="8" hidden="1"/>
    <cellStyle name="Hyperlink" xfId="3628" builtinId="8" hidden="1"/>
    <cellStyle name="Hyperlink" xfId="3630" builtinId="8" hidden="1"/>
    <cellStyle name="Hyperlink" xfId="3632" builtinId="8" hidden="1"/>
    <cellStyle name="Hyperlink" xfId="3634" builtinId="8" hidden="1"/>
    <cellStyle name="Hyperlink" xfId="3636" builtinId="8" hidden="1"/>
    <cellStyle name="Hyperlink" xfId="3638" builtinId="8" hidden="1"/>
    <cellStyle name="Hyperlink" xfId="3640" builtinId="8" hidden="1"/>
    <cellStyle name="Hyperlink" xfId="3642" builtinId="8" hidden="1"/>
    <cellStyle name="Hyperlink" xfId="3644" builtinId="8" hidden="1"/>
    <cellStyle name="Hyperlink" xfId="3646" builtinId="8" hidden="1"/>
    <cellStyle name="Hyperlink" xfId="3648" builtinId="8" hidden="1"/>
    <cellStyle name="Hyperlink" xfId="3650" builtinId="8" hidden="1"/>
    <cellStyle name="Hyperlink" xfId="3652" builtinId="8" hidden="1"/>
    <cellStyle name="Hyperlink" xfId="3654" builtinId="8" hidden="1"/>
    <cellStyle name="Hyperlink" xfId="3656" builtinId="8" hidden="1"/>
    <cellStyle name="Hyperlink" xfId="3658" builtinId="8" hidden="1"/>
    <cellStyle name="Hyperlink" xfId="3660" builtinId="8" hidden="1"/>
    <cellStyle name="Hyperlink" xfId="3662" builtinId="8" hidden="1"/>
    <cellStyle name="Hyperlink" xfId="3664" builtinId="8" hidden="1"/>
    <cellStyle name="Hyperlink" xfId="3666" builtinId="8" hidden="1"/>
    <cellStyle name="Hyperlink" xfId="3668" builtinId="8" hidden="1"/>
    <cellStyle name="Hyperlink" xfId="3670" builtinId="8" hidden="1"/>
    <cellStyle name="Hyperlink" xfId="3672" builtinId="8" hidden="1"/>
    <cellStyle name="Hyperlink" xfId="3674" builtinId="8" hidden="1"/>
    <cellStyle name="Hyperlink" xfId="3676" builtinId="8" hidden="1"/>
    <cellStyle name="Hyperlink" xfId="3678" builtinId="8" hidden="1"/>
    <cellStyle name="Hyperlink" xfId="3680" builtinId="8" hidden="1"/>
    <cellStyle name="Hyperlink" xfId="3682" builtinId="8" hidden="1"/>
    <cellStyle name="Hyperlink" xfId="3684" builtinId="8" hidden="1"/>
    <cellStyle name="Hyperlink" xfId="3686" builtinId="8" hidden="1"/>
    <cellStyle name="Hyperlink" xfId="3688" builtinId="8" hidden="1"/>
    <cellStyle name="Hyperlink" xfId="3690" builtinId="8" hidden="1"/>
    <cellStyle name="Hyperlink" xfId="3692" builtinId="8" hidden="1"/>
    <cellStyle name="Hyperlink" xfId="3694" builtinId="8" hidden="1"/>
    <cellStyle name="Hyperlink" xfId="3696" builtinId="8" hidden="1"/>
    <cellStyle name="Hyperlink" xfId="3698" builtinId="8" hidden="1"/>
    <cellStyle name="Hyperlink" xfId="3700" builtinId="8" hidden="1"/>
    <cellStyle name="Hyperlink" xfId="3702" builtinId="8" hidden="1"/>
    <cellStyle name="Hyperlink" xfId="3704" builtinId="8" hidden="1"/>
    <cellStyle name="Hyperlink" xfId="3706" builtinId="8" hidden="1"/>
    <cellStyle name="Hyperlink" xfId="3708" builtinId="8" hidden="1"/>
    <cellStyle name="Hyperlink" xfId="3710" builtinId="8" hidden="1"/>
    <cellStyle name="Hyperlink" xfId="3712" builtinId="8" hidden="1"/>
    <cellStyle name="Hyperlink" xfId="3714" builtinId="8" hidden="1"/>
    <cellStyle name="Hyperlink" xfId="3716" builtinId="8" hidden="1"/>
    <cellStyle name="Hyperlink" xfId="3718" builtinId="8" hidden="1"/>
    <cellStyle name="Hyperlink" xfId="3720" builtinId="8" hidden="1"/>
    <cellStyle name="Hyperlink" xfId="3722" builtinId="8" hidden="1"/>
    <cellStyle name="Hyperlink" xfId="3724" builtinId="8" hidden="1"/>
    <cellStyle name="Hyperlink" xfId="3726" builtinId="8" hidden="1"/>
    <cellStyle name="Hyperlink" xfId="3728" builtinId="8" hidden="1"/>
    <cellStyle name="Hyperlink" xfId="3730" builtinId="8" hidden="1"/>
    <cellStyle name="Hyperlink" xfId="3732" builtinId="8" hidden="1"/>
    <cellStyle name="Hyperlink" xfId="3734" builtinId="8" hidden="1"/>
    <cellStyle name="Hyperlink" xfId="3736" builtinId="8" hidden="1"/>
    <cellStyle name="Hyperlink" xfId="3738" builtinId="8" hidden="1"/>
    <cellStyle name="Hyperlink" xfId="3740" builtinId="8" hidden="1"/>
    <cellStyle name="Hyperlink" xfId="3742" builtinId="8" hidden="1"/>
    <cellStyle name="Hyperlink" xfId="3744" builtinId="8" hidden="1"/>
    <cellStyle name="Hyperlink" xfId="3746" builtinId="8" hidden="1"/>
    <cellStyle name="Hyperlink" xfId="3748" builtinId="8" hidden="1"/>
    <cellStyle name="Hyperlink" xfId="3750" builtinId="8" hidden="1"/>
    <cellStyle name="Hyperlink" xfId="3752" builtinId="8" hidden="1"/>
    <cellStyle name="Hyperlink" xfId="3754" builtinId="8" hidden="1"/>
    <cellStyle name="Hyperlink" xfId="3756" builtinId="8" hidden="1"/>
    <cellStyle name="Hyperlink" xfId="3758" builtinId="8" hidden="1"/>
    <cellStyle name="Hyperlink" xfId="3760" builtinId="8" hidden="1"/>
    <cellStyle name="Hyperlink" xfId="3762" builtinId="8" hidden="1"/>
    <cellStyle name="Hyperlink" xfId="3764" builtinId="8" hidden="1"/>
    <cellStyle name="Hyperlink" xfId="3766" builtinId="8" hidden="1"/>
    <cellStyle name="Hyperlink" xfId="3768" builtinId="8" hidden="1"/>
    <cellStyle name="Hyperlink" xfId="3770" builtinId="8" hidden="1"/>
    <cellStyle name="Hyperlink" xfId="3772" builtinId="8" hidden="1"/>
    <cellStyle name="Hyperlink" xfId="3774" builtinId="8" hidden="1"/>
    <cellStyle name="Hyperlink" xfId="3776" builtinId="8" hidden="1"/>
    <cellStyle name="Hyperlink" xfId="3778" builtinId="8" hidden="1"/>
    <cellStyle name="Hyperlink" xfId="3780" builtinId="8" hidden="1"/>
    <cellStyle name="Hyperlink" xfId="3782" builtinId="8" hidden="1"/>
    <cellStyle name="Hyperlink" xfId="3784" builtinId="8" hidden="1"/>
    <cellStyle name="Hyperlink" xfId="3786" builtinId="8" hidden="1"/>
    <cellStyle name="Hyperlink" xfId="3788" builtinId="8" hidden="1"/>
    <cellStyle name="Hyperlink" xfId="3790" builtinId="8" hidden="1"/>
    <cellStyle name="Hyperlink" xfId="3792" builtinId="8" hidden="1"/>
    <cellStyle name="Hyperlink" xfId="3794" builtinId="8" hidden="1"/>
    <cellStyle name="Hyperlink" xfId="3796" builtinId="8" hidden="1"/>
    <cellStyle name="Hyperlink" xfId="3798" builtinId="8" hidden="1"/>
    <cellStyle name="Hyperlink" xfId="3800" builtinId="8" hidden="1"/>
    <cellStyle name="Hyperlink" xfId="3802" builtinId="8" hidden="1"/>
    <cellStyle name="Hyperlink" xfId="3804" builtinId="8" hidden="1"/>
    <cellStyle name="Hyperlink" xfId="3806" builtinId="8" hidden="1"/>
    <cellStyle name="Hyperlink" xfId="3808" builtinId="8" hidden="1"/>
    <cellStyle name="Hyperlink" xfId="3810" builtinId="8" hidden="1"/>
    <cellStyle name="Hyperlink" xfId="3812" builtinId="8" hidden="1"/>
    <cellStyle name="Hyperlink" xfId="3814" builtinId="8" hidden="1"/>
    <cellStyle name="Hyperlink" xfId="3816" builtinId="8" hidden="1"/>
    <cellStyle name="Hyperlink" xfId="3818" builtinId="8" hidden="1"/>
    <cellStyle name="Hyperlink" xfId="3820" builtinId="8" hidden="1"/>
    <cellStyle name="Hyperlink" xfId="3822" builtinId="8" hidden="1"/>
    <cellStyle name="Hyperlink" xfId="3824" builtinId="8" hidden="1"/>
    <cellStyle name="Hyperlink" xfId="3826" builtinId="8" hidden="1"/>
    <cellStyle name="Hyperlink" xfId="3828" builtinId="8" hidden="1"/>
    <cellStyle name="Hyperlink" xfId="3830" builtinId="8" hidden="1"/>
    <cellStyle name="Hyperlink" xfId="3832" builtinId="8" hidden="1"/>
    <cellStyle name="Hyperlink" xfId="3834" builtinId="8" hidden="1"/>
    <cellStyle name="Hyperlink" xfId="3836" builtinId="8" hidden="1"/>
    <cellStyle name="Hyperlink" xfId="3838" builtinId="8" hidden="1"/>
    <cellStyle name="Hyperlink" xfId="3840" builtinId="8" hidden="1"/>
    <cellStyle name="Hyperlink" xfId="3842" builtinId="8" hidden="1"/>
    <cellStyle name="Hyperlink" xfId="3844" builtinId="8" hidden="1"/>
    <cellStyle name="Hyperlink" xfId="3846" builtinId="8" hidden="1"/>
    <cellStyle name="Hyperlink" xfId="3848" builtinId="8" hidden="1"/>
    <cellStyle name="Hyperlink" xfId="3850" builtinId="8" hidden="1"/>
    <cellStyle name="Hyperlink" xfId="3852" builtinId="8" hidden="1"/>
    <cellStyle name="Hyperlink" xfId="3854" builtinId="8" hidden="1"/>
    <cellStyle name="Hyperlink" xfId="3856" builtinId="8" hidden="1"/>
    <cellStyle name="Hyperlink" xfId="3858" builtinId="8" hidden="1"/>
    <cellStyle name="Hyperlink" xfId="3860" builtinId="8" hidden="1"/>
    <cellStyle name="Hyperlink" xfId="3862" builtinId="8" hidden="1"/>
    <cellStyle name="Hyperlink" xfId="3864" builtinId="8" hidden="1"/>
    <cellStyle name="Hyperlink" xfId="3866" builtinId="8" hidden="1"/>
    <cellStyle name="Hyperlink" xfId="3868" builtinId="8" hidden="1"/>
    <cellStyle name="Hyperlink" xfId="3870" builtinId="8" hidden="1"/>
    <cellStyle name="Hyperlink" xfId="3872" builtinId="8" hidden="1"/>
    <cellStyle name="Hyperlink" xfId="3874" builtinId="8" hidden="1"/>
    <cellStyle name="Hyperlink" xfId="3876" builtinId="8" hidden="1"/>
    <cellStyle name="Hyperlink" xfId="3878" builtinId="8" hidden="1"/>
    <cellStyle name="Hyperlink" xfId="3880" builtinId="8" hidden="1"/>
    <cellStyle name="Hyperlink" xfId="3882" builtinId="8" hidden="1"/>
    <cellStyle name="Hyperlink" xfId="3884" builtinId="8" hidden="1"/>
    <cellStyle name="Hyperlink" xfId="3886" builtinId="8" hidden="1"/>
    <cellStyle name="Hyperlink" xfId="3888" builtinId="8" hidden="1"/>
    <cellStyle name="Hyperlink" xfId="3890" builtinId="8" hidden="1"/>
    <cellStyle name="Hyperlink" xfId="3892" builtinId="8" hidden="1"/>
    <cellStyle name="Hyperlink" xfId="3894" builtinId="8" hidden="1"/>
    <cellStyle name="Hyperlink" xfId="3896" builtinId="8" hidden="1"/>
    <cellStyle name="Hyperlink" xfId="3898" builtinId="8" hidden="1"/>
    <cellStyle name="Hyperlink" xfId="3900" builtinId="8" hidden="1"/>
    <cellStyle name="Hyperlink" xfId="3902" builtinId="8" hidden="1"/>
    <cellStyle name="Hyperlink" xfId="3904" builtinId="8" hidden="1"/>
    <cellStyle name="Hyperlink" xfId="3906" builtinId="8" hidden="1"/>
    <cellStyle name="Hyperlink" xfId="3908" builtinId="8" hidden="1"/>
    <cellStyle name="Hyperlink" xfId="3910" builtinId="8" hidden="1"/>
    <cellStyle name="Hyperlink" xfId="3912" builtinId="8" hidden="1"/>
    <cellStyle name="Hyperlink" xfId="3914" builtinId="8" hidden="1"/>
    <cellStyle name="Hyperlink" xfId="3916" builtinId="8" hidden="1"/>
    <cellStyle name="Hyperlink" xfId="3918" builtinId="8" hidden="1"/>
    <cellStyle name="Hyperlink" xfId="3920" builtinId="8" hidden="1"/>
    <cellStyle name="Hyperlink" xfId="3922" builtinId="8" hidden="1"/>
    <cellStyle name="Hyperlink" xfId="3924" builtinId="8" hidden="1"/>
    <cellStyle name="Hyperlink" xfId="3926" builtinId="8" hidden="1"/>
    <cellStyle name="Hyperlink" xfId="3928" builtinId="8" hidden="1"/>
    <cellStyle name="Hyperlink" xfId="3930" builtinId="8" hidden="1"/>
    <cellStyle name="Hyperlink" xfId="3932" builtinId="8" hidden="1"/>
    <cellStyle name="Hyperlink" xfId="3934" builtinId="8" hidden="1"/>
    <cellStyle name="Hyperlink" xfId="3936" builtinId="8" hidden="1"/>
    <cellStyle name="Hyperlink" xfId="3938" builtinId="8" hidden="1"/>
    <cellStyle name="Hyperlink" xfId="3940" builtinId="8" hidden="1"/>
    <cellStyle name="Hyperlink" xfId="3942" builtinId="8" hidden="1"/>
    <cellStyle name="Hyperlink" xfId="3944" builtinId="8" hidden="1"/>
    <cellStyle name="Hyperlink" xfId="3946" builtinId="8" hidden="1"/>
    <cellStyle name="Hyperlink" xfId="3948" builtinId="8" hidden="1"/>
    <cellStyle name="Hyperlink" xfId="3950" builtinId="8" hidden="1"/>
    <cellStyle name="Hyperlink" xfId="3952" builtinId="8" hidden="1"/>
    <cellStyle name="Hyperlink" xfId="3954" builtinId="8" hidden="1"/>
    <cellStyle name="Hyperlink" xfId="3956" builtinId="8" hidden="1"/>
    <cellStyle name="Hyperlink" xfId="3958" builtinId="8" hidden="1"/>
    <cellStyle name="Hyperlink" xfId="3960" builtinId="8" hidden="1"/>
    <cellStyle name="Hyperlink" xfId="3962" builtinId="8" hidden="1"/>
    <cellStyle name="Hyperlink" xfId="3964" builtinId="8" hidden="1"/>
    <cellStyle name="Hyperlink" xfId="3966" builtinId="8" hidden="1"/>
    <cellStyle name="Hyperlink" xfId="3968" builtinId="8" hidden="1"/>
    <cellStyle name="Hyperlink" xfId="3970" builtinId="8" hidden="1"/>
    <cellStyle name="Hyperlink" xfId="3972" builtinId="8" hidden="1"/>
    <cellStyle name="Hyperlink" xfId="3974" builtinId="8" hidden="1"/>
    <cellStyle name="Hyperlink" xfId="3976" builtinId="8" hidden="1"/>
    <cellStyle name="Hyperlink" xfId="3978" builtinId="8" hidden="1"/>
    <cellStyle name="Hyperlink" xfId="3980" builtinId="8" hidden="1"/>
    <cellStyle name="Hyperlink" xfId="3982" builtinId="8" hidden="1"/>
    <cellStyle name="Hyperlink" xfId="3984" builtinId="8" hidden="1"/>
    <cellStyle name="Hyperlink" xfId="3986" builtinId="8" hidden="1"/>
    <cellStyle name="Hyperlink" xfId="3988" builtinId="8" hidden="1"/>
    <cellStyle name="Hyperlink" xfId="3990" builtinId="8" hidden="1"/>
    <cellStyle name="Hyperlink" xfId="3992" builtinId="8" hidden="1"/>
    <cellStyle name="Hyperlink" xfId="3994" builtinId="8" hidden="1"/>
    <cellStyle name="Hyperlink" xfId="3996" builtinId="8" hidden="1"/>
    <cellStyle name="Hyperlink" xfId="3998" builtinId="8" hidden="1"/>
    <cellStyle name="Hyperlink" xfId="4000" builtinId="8" hidden="1"/>
    <cellStyle name="Hyperlink" xfId="4002" builtinId="8" hidden="1"/>
    <cellStyle name="Hyperlink" xfId="4004" builtinId="8" hidden="1"/>
    <cellStyle name="Hyperlink" xfId="4006" builtinId="8" hidden="1"/>
    <cellStyle name="Hyperlink" xfId="4008" builtinId="8" hidden="1"/>
    <cellStyle name="Hyperlink" xfId="4010" builtinId="8" hidden="1"/>
    <cellStyle name="Hyperlink" xfId="4012" builtinId="8" hidden="1"/>
    <cellStyle name="Hyperlink" xfId="4014" builtinId="8" hidden="1"/>
    <cellStyle name="Hyperlink" xfId="4016" builtinId="8" hidden="1"/>
    <cellStyle name="Hyperlink" xfId="4018" builtinId="8" hidden="1"/>
    <cellStyle name="Hyperlink" xfId="4020" builtinId="8" hidden="1"/>
    <cellStyle name="Hyperlink" xfId="4022" builtinId="8" hidden="1"/>
    <cellStyle name="Hyperlink" xfId="4024" builtinId="8" hidden="1"/>
    <cellStyle name="Hyperlink" xfId="4026" builtinId="8" hidden="1"/>
    <cellStyle name="Hyperlink" xfId="4028" builtinId="8" hidden="1"/>
    <cellStyle name="Hyperlink" xfId="4030" builtinId="8" hidden="1"/>
    <cellStyle name="Hyperlink" xfId="4032" builtinId="8" hidden="1"/>
    <cellStyle name="Hyperlink" xfId="4034" builtinId="8" hidden="1"/>
    <cellStyle name="Hyperlink" xfId="4036" builtinId="8" hidden="1"/>
    <cellStyle name="Hyperlink" xfId="4038" builtinId="8" hidden="1"/>
    <cellStyle name="Hyperlink" xfId="4040" builtinId="8" hidden="1"/>
    <cellStyle name="Hyperlink" xfId="4042" builtinId="8" hidden="1"/>
    <cellStyle name="Hyperlink" xfId="4044" builtinId="8" hidden="1"/>
    <cellStyle name="Hyperlink" xfId="4046" builtinId="8" hidden="1"/>
    <cellStyle name="Hyperlink" xfId="4048" builtinId="8" hidden="1"/>
    <cellStyle name="Hyperlink" xfId="4050" builtinId="8" hidden="1"/>
    <cellStyle name="Hyperlink" xfId="4052" builtinId="8" hidden="1"/>
    <cellStyle name="Hyperlink" xfId="4054" builtinId="8" hidden="1"/>
    <cellStyle name="Hyperlink" xfId="4056" builtinId="8" hidden="1"/>
    <cellStyle name="Hyperlink" xfId="4058" builtinId="8" hidden="1"/>
    <cellStyle name="Hyperlink" xfId="4060" builtinId="8" hidden="1"/>
    <cellStyle name="Hyperlink" xfId="4062" builtinId="8" hidden="1"/>
    <cellStyle name="Hyperlink" xfId="4064" builtinId="8" hidden="1"/>
    <cellStyle name="Hyperlink" xfId="4066" builtinId="8" hidden="1"/>
    <cellStyle name="Hyperlink" xfId="4068" builtinId="8" hidden="1"/>
    <cellStyle name="Hyperlink" xfId="4070" builtinId="8" hidden="1"/>
    <cellStyle name="Hyperlink" xfId="4072" builtinId="8" hidden="1"/>
    <cellStyle name="Hyperlink" xfId="4074" builtinId="8" hidden="1"/>
    <cellStyle name="Hyperlink" xfId="4076" builtinId="8" hidden="1"/>
    <cellStyle name="Hyperlink" xfId="4078" builtinId="8" hidden="1"/>
    <cellStyle name="Hyperlink" xfId="4080" builtinId="8" hidden="1"/>
    <cellStyle name="Hyperlink" xfId="4082" builtinId="8" hidden="1"/>
    <cellStyle name="Hyperlink" xfId="4084" builtinId="8" hidden="1"/>
    <cellStyle name="Hyperlink" xfId="4086" builtinId="8" hidden="1"/>
    <cellStyle name="Hyperlink" xfId="4088" builtinId="8" hidden="1"/>
    <cellStyle name="Hyperlink" xfId="4090" builtinId="8" hidden="1"/>
    <cellStyle name="Hyperlink" xfId="4092" builtinId="8" hidden="1"/>
    <cellStyle name="Hyperlink" xfId="4094" builtinId="8" hidden="1"/>
    <cellStyle name="Hyperlink" xfId="4096" builtinId="8" hidden="1"/>
    <cellStyle name="Hyperlink" xfId="4098" builtinId="8" hidden="1"/>
    <cellStyle name="Hyperlink" xfId="4100" builtinId="8" hidden="1"/>
    <cellStyle name="Hyperlink" xfId="4102" builtinId="8" hidden="1"/>
    <cellStyle name="Hyperlink" xfId="4104" builtinId="8" hidden="1"/>
    <cellStyle name="Hyperlink" xfId="4106" builtinId="8" hidden="1"/>
    <cellStyle name="Hyperlink" xfId="4108" builtinId="8" hidden="1"/>
    <cellStyle name="Hyperlink" xfId="4110" builtinId="8" hidden="1"/>
    <cellStyle name="Hyperlink" xfId="4112" builtinId="8" hidden="1"/>
    <cellStyle name="Hyperlink" xfId="4114" builtinId="8" hidden="1"/>
    <cellStyle name="Hyperlink" xfId="4116" builtinId="8" hidden="1"/>
    <cellStyle name="Hyperlink" xfId="4118" builtinId="8" hidden="1"/>
    <cellStyle name="Hyperlink" xfId="4120" builtinId="8" hidden="1"/>
    <cellStyle name="Hyperlink" xfId="4122" builtinId="8" hidden="1"/>
    <cellStyle name="Hyperlink" xfId="4124" builtinId="8" hidden="1"/>
    <cellStyle name="Hyperlink" xfId="4126" builtinId="8" hidden="1"/>
    <cellStyle name="Hyperlink" xfId="4128" builtinId="8" hidden="1"/>
    <cellStyle name="Hyperlink" xfId="4130" builtinId="8" hidden="1"/>
    <cellStyle name="Hyperlink" xfId="4132" builtinId="8" hidden="1"/>
    <cellStyle name="Hyperlink" xfId="4134" builtinId="8" hidden="1"/>
    <cellStyle name="Hyperlink" xfId="4136" builtinId="8" hidden="1"/>
    <cellStyle name="Hyperlink" xfId="4138" builtinId="8" hidden="1"/>
    <cellStyle name="Hyperlink" xfId="4140" builtinId="8" hidden="1"/>
    <cellStyle name="Hyperlink" xfId="4142" builtinId="8" hidden="1"/>
    <cellStyle name="Hyperlink" xfId="4144" builtinId="8" hidden="1"/>
    <cellStyle name="Hyperlink" xfId="4146" builtinId="8" hidden="1"/>
    <cellStyle name="Hyperlink" xfId="4148" builtinId="8" hidden="1"/>
    <cellStyle name="Hyperlink" xfId="4150" builtinId="8" hidden="1"/>
    <cellStyle name="Hyperlink" xfId="4152" builtinId="8" hidden="1"/>
    <cellStyle name="Hyperlink" xfId="4154" builtinId="8" hidden="1"/>
    <cellStyle name="Hyperlink" xfId="4156" builtinId="8" hidden="1"/>
    <cellStyle name="Hyperlink" xfId="4158" builtinId="8" hidden="1"/>
    <cellStyle name="Hyperlink" xfId="4160" builtinId="8" hidden="1"/>
    <cellStyle name="Hyperlink" xfId="4162" builtinId="8" hidden="1"/>
    <cellStyle name="Hyperlink" xfId="4164" builtinId="8" hidden="1"/>
    <cellStyle name="Hyperlink" xfId="4166" builtinId="8" hidden="1"/>
    <cellStyle name="Hyperlink" xfId="4168" builtinId="8" hidden="1"/>
    <cellStyle name="Hyperlink" xfId="4170" builtinId="8" hidden="1"/>
    <cellStyle name="Hyperlink" xfId="4172" builtinId="8" hidden="1"/>
    <cellStyle name="Hyperlink" xfId="4174" builtinId="8" hidden="1"/>
    <cellStyle name="Hyperlink" xfId="4176" builtinId="8" hidden="1"/>
    <cellStyle name="Hyperlink" xfId="4178" builtinId="8" hidden="1"/>
    <cellStyle name="Hyperlink" xfId="4180" builtinId="8" hidden="1"/>
    <cellStyle name="Hyperlink" xfId="4182" builtinId="8" hidden="1"/>
    <cellStyle name="Hyperlink" xfId="4184" builtinId="8" hidden="1"/>
    <cellStyle name="Hyperlink" xfId="4186" builtinId="8" hidden="1"/>
    <cellStyle name="Hyperlink" xfId="4188" builtinId="8" hidden="1"/>
    <cellStyle name="Hyperlink" xfId="4190" builtinId="8" hidden="1"/>
    <cellStyle name="Hyperlink" xfId="4192" builtinId="8" hidden="1"/>
    <cellStyle name="Hyperlink" xfId="4194" builtinId="8" hidden="1"/>
    <cellStyle name="Hyperlink" xfId="4196" builtinId="8" hidden="1"/>
    <cellStyle name="Hyperlink" xfId="4198" builtinId="8" hidden="1"/>
    <cellStyle name="Hyperlink" xfId="4200" builtinId="8" hidden="1"/>
    <cellStyle name="Hyperlink" xfId="4202" builtinId="8" hidden="1"/>
    <cellStyle name="Hyperlink" xfId="4204" builtinId="8" hidden="1"/>
    <cellStyle name="Hyperlink" xfId="4206" builtinId="8" hidden="1"/>
    <cellStyle name="Hyperlink" xfId="4208" builtinId="8" hidden="1"/>
    <cellStyle name="Hyperlink" xfId="4210" builtinId="8" hidden="1"/>
    <cellStyle name="Hyperlink" xfId="4212" builtinId="8" hidden="1"/>
    <cellStyle name="Hyperlink" xfId="4214" builtinId="8" hidden="1"/>
    <cellStyle name="Hyperlink" xfId="4216" builtinId="8" hidden="1"/>
    <cellStyle name="Hyperlink" xfId="4218" builtinId="8" hidden="1"/>
    <cellStyle name="Hyperlink" xfId="4220" builtinId="8" hidden="1"/>
    <cellStyle name="Hyperlink" xfId="4222" builtinId="8" hidden="1"/>
    <cellStyle name="Hyperlink" xfId="4224" builtinId="8" hidden="1"/>
    <cellStyle name="Hyperlink" xfId="4226" builtinId="8" hidden="1"/>
    <cellStyle name="Hyperlink" xfId="4228" builtinId="8" hidden="1"/>
    <cellStyle name="Hyperlink" xfId="4230" builtinId="8" hidden="1"/>
    <cellStyle name="Hyperlink" xfId="4232" builtinId="8" hidden="1"/>
    <cellStyle name="Hyperlink" xfId="4234" builtinId="8" hidden="1"/>
    <cellStyle name="Hyperlink" xfId="4236" builtinId="8" hidden="1"/>
    <cellStyle name="Hyperlink" xfId="4238" builtinId="8" hidden="1"/>
    <cellStyle name="Hyperlink" xfId="4240" builtinId="8" hidden="1"/>
    <cellStyle name="Hyperlink" xfId="4242" builtinId="8" hidden="1"/>
    <cellStyle name="Hyperlink" xfId="4244" builtinId="8" hidden="1"/>
    <cellStyle name="Hyperlink" xfId="4246" builtinId="8" hidden="1"/>
    <cellStyle name="Hyperlink" xfId="4248" builtinId="8" hidden="1"/>
    <cellStyle name="Hyperlink" xfId="4250" builtinId="8" hidden="1"/>
    <cellStyle name="Hyperlink" xfId="4252" builtinId="8" hidden="1"/>
    <cellStyle name="Hyperlink" xfId="4254" builtinId="8" hidden="1"/>
    <cellStyle name="Hyperlink" xfId="4256" builtinId="8" hidden="1"/>
    <cellStyle name="Hyperlink" xfId="4258" builtinId="8" hidden="1"/>
    <cellStyle name="Hyperlink" xfId="4260" builtinId="8" hidden="1"/>
    <cellStyle name="Hyperlink" xfId="4262" builtinId="8" hidden="1"/>
    <cellStyle name="Hyperlink" xfId="4264" builtinId="8" hidden="1"/>
    <cellStyle name="Hyperlink" xfId="4266" builtinId="8" hidden="1"/>
    <cellStyle name="Hyperlink" xfId="4268" builtinId="8" hidden="1"/>
    <cellStyle name="Hyperlink" xfId="4270" builtinId="8" hidden="1"/>
    <cellStyle name="Hyperlink" xfId="4272" builtinId="8" hidden="1"/>
    <cellStyle name="Hyperlink" xfId="4274" builtinId="8" hidden="1"/>
    <cellStyle name="Hyperlink" xfId="4276" builtinId="8" hidden="1"/>
    <cellStyle name="Hyperlink" xfId="4278" builtinId="8" hidden="1"/>
    <cellStyle name="Hyperlink" xfId="4280" builtinId="8" hidden="1"/>
    <cellStyle name="Hyperlink" xfId="4282" builtinId="8" hidden="1"/>
    <cellStyle name="Hyperlink" xfId="4284" builtinId="8" hidden="1"/>
    <cellStyle name="Hyperlink" xfId="4286" builtinId="8" hidden="1"/>
    <cellStyle name="Hyperlink" xfId="4288" builtinId="8" hidden="1"/>
    <cellStyle name="Hyperlink" xfId="4290" builtinId="8" hidden="1"/>
    <cellStyle name="Hyperlink" xfId="4292" builtinId="8" hidden="1"/>
    <cellStyle name="Hyperlink" xfId="4294" builtinId="8" hidden="1"/>
    <cellStyle name="Hyperlink" xfId="4296" builtinId="8" hidden="1"/>
    <cellStyle name="Hyperlink" xfId="4298" builtinId="8" hidden="1"/>
    <cellStyle name="Hyperlink" xfId="4300" builtinId="8" hidden="1"/>
    <cellStyle name="Hyperlink" xfId="4302" builtinId="8" hidden="1"/>
    <cellStyle name="Hyperlink" xfId="4304" builtinId="8" hidden="1"/>
    <cellStyle name="Hyperlink" xfId="4306" builtinId="8" hidden="1"/>
    <cellStyle name="Hyperlink" xfId="4308" builtinId="8" hidden="1"/>
    <cellStyle name="Hyperlink" xfId="4310" builtinId="8" hidden="1"/>
    <cellStyle name="Hyperlink" xfId="4312" builtinId="8" hidden="1"/>
    <cellStyle name="Hyperlink" xfId="4314" builtinId="8" hidden="1"/>
    <cellStyle name="Hyperlink" xfId="4316" builtinId="8" hidden="1"/>
    <cellStyle name="Hyperlink" xfId="4318" builtinId="8" hidden="1"/>
    <cellStyle name="Hyperlink" xfId="4320" builtinId="8" hidden="1"/>
    <cellStyle name="Hyperlink" xfId="4322" builtinId="8" hidden="1"/>
    <cellStyle name="Hyperlink" xfId="4324" builtinId="8" hidden="1"/>
    <cellStyle name="Hyperlink" xfId="4326" builtinId="8" hidden="1"/>
    <cellStyle name="Hyperlink" xfId="4328" builtinId="8" hidden="1"/>
    <cellStyle name="Hyperlink" xfId="4330" builtinId="8" hidden="1"/>
    <cellStyle name="Hyperlink" xfId="4332" builtinId="8" hidden="1"/>
    <cellStyle name="Hyperlink" xfId="4334" builtinId="8" hidden="1"/>
    <cellStyle name="Hyperlink" xfId="4336" builtinId="8" hidden="1"/>
    <cellStyle name="Hyperlink" xfId="4338" builtinId="8" hidden="1"/>
    <cellStyle name="Hyperlink" xfId="4340" builtinId="8" hidden="1"/>
    <cellStyle name="Hyperlink" xfId="4342" builtinId="8" hidden="1"/>
    <cellStyle name="Hyperlink" xfId="4344" builtinId="8" hidden="1"/>
    <cellStyle name="Hyperlink" xfId="4346" builtinId="8" hidden="1"/>
    <cellStyle name="Hyperlink" xfId="4348" builtinId="8" hidden="1"/>
    <cellStyle name="Hyperlink" xfId="4350" builtinId="8" hidden="1"/>
    <cellStyle name="Hyperlink" xfId="4352" builtinId="8" hidden="1"/>
    <cellStyle name="Hyperlink" xfId="4354" builtinId="8" hidden="1"/>
    <cellStyle name="Hyperlink" xfId="4356" builtinId="8" hidden="1"/>
    <cellStyle name="Hyperlink" xfId="4358" builtinId="8" hidden="1"/>
    <cellStyle name="Hyperlink" xfId="4360" builtinId="8" hidden="1"/>
    <cellStyle name="Hyperlink" xfId="4362" builtinId="8" hidden="1"/>
    <cellStyle name="Hyperlink" xfId="4364" builtinId="8" hidden="1"/>
    <cellStyle name="Hyperlink" xfId="4366" builtinId="8" hidden="1"/>
    <cellStyle name="Hyperlink" xfId="4368" builtinId="8" hidden="1"/>
    <cellStyle name="Hyperlink" xfId="4370" builtinId="8" hidden="1"/>
    <cellStyle name="Hyperlink" xfId="4372" builtinId="8" hidden="1"/>
    <cellStyle name="Hyperlink" xfId="4374" builtinId="8" hidden="1"/>
    <cellStyle name="Hyperlink" xfId="4376" builtinId="8" hidden="1"/>
    <cellStyle name="Hyperlink" xfId="4378" builtinId="8" hidden="1"/>
    <cellStyle name="Hyperlink" xfId="4380" builtinId="8" hidden="1"/>
    <cellStyle name="Hyperlink" xfId="4382" builtinId="8" hidden="1"/>
    <cellStyle name="Hyperlink" xfId="4384" builtinId="8" hidden="1"/>
    <cellStyle name="Hyperlink" xfId="4386" builtinId="8" hidden="1"/>
    <cellStyle name="Hyperlink" xfId="4388" builtinId="8" hidden="1"/>
    <cellStyle name="Hyperlink" xfId="4390" builtinId="8" hidden="1"/>
    <cellStyle name="Hyperlink" xfId="4392" builtinId="8" hidden="1"/>
    <cellStyle name="Hyperlink" xfId="4394" builtinId="8" hidden="1"/>
    <cellStyle name="Hyperlink" xfId="4396" builtinId="8" hidden="1"/>
    <cellStyle name="Hyperlink" xfId="4398" builtinId="8" hidden="1"/>
    <cellStyle name="Hyperlink" xfId="4400" builtinId="8" hidden="1"/>
    <cellStyle name="Hyperlink" xfId="4402" builtinId="8" hidden="1"/>
    <cellStyle name="Hyperlink" xfId="4404" builtinId="8" hidden="1"/>
    <cellStyle name="Hyperlink" xfId="4406" builtinId="8" hidden="1"/>
    <cellStyle name="Hyperlink" xfId="4408" builtinId="8" hidden="1"/>
    <cellStyle name="Hyperlink" xfId="4410" builtinId="8" hidden="1"/>
    <cellStyle name="Hyperlink" xfId="4412" builtinId="8" hidden="1"/>
    <cellStyle name="Hyperlink" xfId="4414" builtinId="8" hidden="1"/>
    <cellStyle name="Hyperlink" xfId="4416" builtinId="8" hidden="1"/>
    <cellStyle name="Hyperlink" xfId="4418" builtinId="8" hidden="1"/>
    <cellStyle name="Hyperlink" xfId="4420" builtinId="8" hidden="1"/>
    <cellStyle name="Hyperlink" xfId="4422" builtinId="8" hidden="1"/>
    <cellStyle name="Hyperlink" xfId="4424" builtinId="8" hidden="1"/>
    <cellStyle name="Hyperlink" xfId="4426" builtinId="8" hidden="1"/>
    <cellStyle name="Hyperlink" xfId="4428" builtinId="8" hidden="1"/>
    <cellStyle name="Hyperlink" xfId="4430" builtinId="8" hidden="1"/>
    <cellStyle name="Hyperlink" xfId="4432" builtinId="8" hidden="1"/>
    <cellStyle name="Hyperlink" xfId="4434" builtinId="8" hidden="1"/>
    <cellStyle name="Hyperlink" xfId="4436" builtinId="8" hidden="1"/>
    <cellStyle name="Hyperlink" xfId="4438" builtinId="8" hidden="1"/>
    <cellStyle name="Hyperlink" xfId="4440" builtinId="8" hidden="1"/>
    <cellStyle name="Hyperlink" xfId="4442" builtinId="8" hidden="1"/>
    <cellStyle name="Hyperlink" xfId="4444" builtinId="8" hidden="1"/>
    <cellStyle name="Hyperlink" xfId="4446" builtinId="8" hidden="1"/>
    <cellStyle name="Hyperlink" xfId="4448" builtinId="8" hidden="1"/>
    <cellStyle name="Hyperlink" xfId="4450" builtinId="8" hidden="1"/>
    <cellStyle name="Hyperlink" xfId="4452" builtinId="8" hidden="1"/>
    <cellStyle name="Hyperlink" xfId="4454" builtinId="8" hidden="1"/>
    <cellStyle name="Hyperlink" xfId="4456" builtinId="8" hidden="1"/>
    <cellStyle name="Hyperlink" xfId="4458" builtinId="8" hidden="1"/>
    <cellStyle name="Hyperlink" xfId="4460" builtinId="8" hidden="1"/>
    <cellStyle name="Hyperlink" xfId="4462" builtinId="8" hidden="1"/>
    <cellStyle name="Hyperlink" xfId="4464" builtinId="8" hidden="1"/>
    <cellStyle name="Hyperlink" xfId="4466" builtinId="8" hidden="1"/>
    <cellStyle name="Hyperlink" xfId="4468" builtinId="8" hidden="1"/>
    <cellStyle name="Hyperlink" xfId="4470" builtinId="8" hidden="1"/>
    <cellStyle name="Hyperlink" xfId="4472" builtinId="8" hidden="1"/>
    <cellStyle name="Hyperlink" xfId="4474" builtinId="8" hidden="1"/>
    <cellStyle name="Hyperlink" xfId="4476" builtinId="8" hidden="1"/>
    <cellStyle name="Hyperlink" xfId="4478" builtinId="8" hidden="1"/>
    <cellStyle name="Hyperlink" xfId="4480" builtinId="8" hidden="1"/>
    <cellStyle name="Hyperlink" xfId="4482" builtinId="8" hidden="1"/>
    <cellStyle name="Hyperlink" xfId="4484" builtinId="8" hidden="1"/>
    <cellStyle name="Hyperlink" xfId="4486" builtinId="8" hidden="1"/>
    <cellStyle name="Hyperlink" xfId="4488" builtinId="8" hidden="1"/>
    <cellStyle name="Hyperlink" xfId="4490" builtinId="8" hidden="1"/>
    <cellStyle name="Hyperlink" xfId="4492" builtinId="8" hidden="1"/>
    <cellStyle name="Hyperlink" xfId="4494" builtinId="8" hidden="1"/>
    <cellStyle name="Hyperlink" xfId="4496" builtinId="8" hidden="1"/>
    <cellStyle name="Hyperlink" xfId="4498" builtinId="8" hidden="1"/>
    <cellStyle name="Hyperlink" xfId="4500" builtinId="8" hidden="1"/>
    <cellStyle name="Hyperlink" xfId="4502" builtinId="8" hidden="1"/>
    <cellStyle name="Hyperlink" xfId="4504" builtinId="8" hidden="1"/>
    <cellStyle name="Hyperlink" xfId="4506" builtinId="8" hidden="1"/>
    <cellStyle name="Hyperlink" xfId="4508" builtinId="8" hidden="1"/>
    <cellStyle name="Hyperlink" xfId="4510" builtinId="8" hidden="1"/>
    <cellStyle name="Hyperlink" xfId="4512" builtinId="8" hidden="1"/>
    <cellStyle name="Hyperlink" xfId="4514" builtinId="8" hidden="1"/>
    <cellStyle name="Hyperlink" xfId="4516" builtinId="8" hidden="1"/>
    <cellStyle name="Hyperlink" xfId="4518" builtinId="8" hidden="1"/>
    <cellStyle name="Hyperlink" xfId="4520" builtinId="8" hidden="1"/>
    <cellStyle name="Hyperlink" xfId="4522" builtinId="8" hidden="1"/>
    <cellStyle name="Hyperlink" xfId="4524" builtinId="8" hidden="1"/>
    <cellStyle name="Hyperlink" xfId="4526" builtinId="8" hidden="1"/>
    <cellStyle name="Hyperlink" xfId="4528" builtinId="8" hidden="1"/>
    <cellStyle name="Hyperlink" xfId="4530" builtinId="8" hidden="1"/>
    <cellStyle name="Hyperlink" xfId="4532" builtinId="8" hidden="1"/>
    <cellStyle name="Hyperlink" xfId="4534" builtinId="8" hidden="1"/>
    <cellStyle name="Hyperlink" xfId="4536" builtinId="8" hidden="1"/>
    <cellStyle name="Hyperlink" xfId="4538" builtinId="8" hidden="1"/>
    <cellStyle name="Hyperlink" xfId="4540" builtinId="8" hidden="1"/>
    <cellStyle name="Hyperlink" xfId="4542" builtinId="8" hidden="1"/>
    <cellStyle name="Hyperlink" xfId="4544" builtinId="8" hidden="1"/>
    <cellStyle name="Hyperlink" xfId="4546" builtinId="8" hidden="1"/>
    <cellStyle name="Hyperlink" xfId="4548" builtinId="8" hidden="1"/>
    <cellStyle name="Hyperlink" xfId="4550" builtinId="8" hidden="1"/>
    <cellStyle name="Hyperlink" xfId="4552" builtinId="8" hidden="1"/>
    <cellStyle name="Hyperlink" xfId="4554" builtinId="8" hidden="1"/>
    <cellStyle name="Hyperlink" xfId="4556" builtinId="8" hidden="1"/>
    <cellStyle name="Hyperlink" xfId="4558" builtinId="8" hidden="1"/>
    <cellStyle name="Hyperlink" xfId="4560" builtinId="8" hidden="1"/>
    <cellStyle name="Hyperlink" xfId="4562" builtinId="8" hidden="1"/>
    <cellStyle name="Hyperlink" xfId="4564" builtinId="8" hidden="1"/>
    <cellStyle name="Hyperlink" xfId="4566" builtinId="8" hidden="1"/>
    <cellStyle name="Hyperlink" xfId="4568" builtinId="8" hidden="1"/>
    <cellStyle name="Hyperlink" xfId="4570" builtinId="8" hidden="1"/>
    <cellStyle name="Hyperlink" xfId="4572" builtinId="8" hidden="1"/>
    <cellStyle name="Hyperlink" xfId="4574" builtinId="8" hidden="1"/>
    <cellStyle name="Hyperlink" xfId="4576" builtinId="8" hidden="1"/>
    <cellStyle name="Hyperlink" xfId="4578" builtinId="8" hidden="1"/>
    <cellStyle name="Hyperlink" xfId="4580" builtinId="8" hidden="1"/>
    <cellStyle name="Hyperlink" xfId="4582" builtinId="8" hidden="1"/>
    <cellStyle name="Hyperlink" xfId="4584" builtinId="8" hidden="1"/>
    <cellStyle name="Hyperlink" xfId="4586" builtinId="8" hidden="1"/>
    <cellStyle name="Hyperlink" xfId="4588" builtinId="8" hidden="1"/>
    <cellStyle name="Hyperlink" xfId="4590" builtinId="8" hidden="1"/>
    <cellStyle name="Hyperlink" xfId="4592" builtinId="8" hidden="1"/>
    <cellStyle name="Hyperlink" xfId="4594" builtinId="8" hidden="1"/>
    <cellStyle name="Hyperlink" xfId="4596" builtinId="8" hidden="1"/>
    <cellStyle name="Hyperlink" xfId="4598" builtinId="8" hidden="1"/>
    <cellStyle name="Hyperlink" xfId="4600" builtinId="8" hidden="1"/>
    <cellStyle name="Hyperlink" xfId="4602" builtinId="8" hidden="1"/>
    <cellStyle name="Hyperlink" xfId="4604" builtinId="8" hidden="1"/>
    <cellStyle name="Hyperlink" xfId="4606" builtinId="8" hidden="1"/>
    <cellStyle name="Hyperlink" xfId="4608" builtinId="8" hidden="1"/>
    <cellStyle name="Hyperlink" xfId="4610" builtinId="8" hidden="1"/>
    <cellStyle name="Hyperlink" xfId="4612" builtinId="8" hidden="1"/>
    <cellStyle name="Hyperlink" xfId="4614" builtinId="8" hidden="1"/>
    <cellStyle name="Hyperlink" xfId="4616" builtinId="8" hidden="1"/>
    <cellStyle name="Hyperlink" xfId="4618" builtinId="8" hidden="1"/>
    <cellStyle name="Hyperlink" xfId="4620" builtinId="8" hidden="1"/>
    <cellStyle name="Hyperlink" xfId="4622" builtinId="8" hidden="1"/>
    <cellStyle name="Hyperlink" xfId="4624" builtinId="8" hidden="1"/>
    <cellStyle name="Hyperlink" xfId="4626" builtinId="8" hidden="1"/>
    <cellStyle name="Hyperlink" xfId="4628" builtinId="8" hidden="1"/>
    <cellStyle name="Hyperlink" xfId="4630" builtinId="8" hidden="1"/>
    <cellStyle name="Hyperlink" xfId="4632" builtinId="8" hidden="1"/>
    <cellStyle name="Hyperlink" xfId="4634" builtinId="8" hidden="1"/>
    <cellStyle name="Hyperlink" xfId="4636" builtinId="8" hidden="1"/>
    <cellStyle name="Hyperlink" xfId="4638" builtinId="8" hidden="1"/>
    <cellStyle name="Hyperlink" xfId="4640" builtinId="8" hidden="1"/>
    <cellStyle name="Hyperlink" xfId="4642" builtinId="8" hidden="1"/>
    <cellStyle name="Hyperlink" xfId="4644" builtinId="8" hidden="1"/>
    <cellStyle name="Hyperlink" xfId="4646" builtinId="8" hidden="1"/>
    <cellStyle name="Hyperlink" xfId="4648" builtinId="8" hidden="1"/>
    <cellStyle name="Hyperlink" xfId="4650" builtinId="8" hidden="1"/>
    <cellStyle name="Hyperlink" xfId="4652" builtinId="8" hidden="1"/>
    <cellStyle name="Hyperlink" xfId="4654" builtinId="8" hidden="1"/>
    <cellStyle name="Hyperlink" xfId="4656" builtinId="8" hidden="1"/>
    <cellStyle name="Hyperlink" xfId="4658" builtinId="8" hidden="1"/>
    <cellStyle name="Hyperlink" xfId="4660" builtinId="8" hidden="1"/>
    <cellStyle name="Hyperlink" xfId="4662" builtinId="8" hidden="1"/>
    <cellStyle name="Hyperlink" xfId="4664" builtinId="8" hidden="1"/>
    <cellStyle name="Hyperlink" xfId="4666" builtinId="8" hidden="1"/>
    <cellStyle name="Hyperlink" xfId="4668" builtinId="8" hidden="1"/>
    <cellStyle name="Hyperlink" xfId="4670" builtinId="8" hidden="1"/>
    <cellStyle name="Hyperlink" xfId="4672" builtinId="8" hidden="1"/>
    <cellStyle name="Hyperlink" xfId="4674" builtinId="8" hidden="1"/>
    <cellStyle name="Hyperlink" xfId="4676" builtinId="8" hidden="1"/>
    <cellStyle name="Hyperlink" xfId="4678" builtinId="8" hidden="1"/>
    <cellStyle name="Hyperlink" xfId="4680" builtinId="8" hidden="1"/>
    <cellStyle name="Hyperlink" xfId="4682" builtinId="8" hidden="1"/>
    <cellStyle name="Hyperlink" xfId="4684" builtinId="8" hidden="1"/>
    <cellStyle name="Hyperlink" xfId="4686" builtinId="8" hidden="1"/>
    <cellStyle name="Hyperlink" xfId="4688" builtinId="8" hidden="1"/>
    <cellStyle name="Hyperlink" xfId="4690" builtinId="8" hidden="1"/>
    <cellStyle name="Hyperlink" xfId="4692" builtinId="8" hidden="1"/>
    <cellStyle name="Hyperlink" xfId="4694" builtinId="8" hidden="1"/>
    <cellStyle name="Hyperlink" xfId="4696" builtinId="8" hidden="1"/>
    <cellStyle name="Hyperlink" xfId="4698" builtinId="8" hidden="1"/>
    <cellStyle name="Hyperlink" xfId="4700" builtinId="8" hidden="1"/>
    <cellStyle name="Hyperlink" xfId="4702" builtinId="8" hidden="1"/>
    <cellStyle name="Hyperlink" xfId="4704" builtinId="8" hidden="1"/>
    <cellStyle name="Hyperlink" xfId="4706" builtinId="8" hidden="1"/>
    <cellStyle name="Hyperlink" xfId="4708" builtinId="8" hidden="1"/>
    <cellStyle name="Hyperlink" xfId="4710" builtinId="8" hidden="1"/>
    <cellStyle name="Hyperlink" xfId="4712" builtinId="8" hidden="1"/>
    <cellStyle name="Hyperlink" xfId="4714" builtinId="8" hidden="1"/>
    <cellStyle name="Hyperlink" xfId="4716" builtinId="8" hidden="1"/>
    <cellStyle name="Hyperlink" xfId="4718" builtinId="8" hidden="1"/>
    <cellStyle name="Hyperlink" xfId="4720" builtinId="8" hidden="1"/>
    <cellStyle name="Hyperlink" xfId="4722" builtinId="8" hidden="1"/>
    <cellStyle name="Hyperlink" xfId="4724" builtinId="8" hidden="1"/>
    <cellStyle name="Hyperlink" xfId="4726" builtinId="8" hidden="1"/>
    <cellStyle name="Hyperlink" xfId="4728" builtinId="8" hidden="1"/>
    <cellStyle name="Hyperlink" xfId="4730" builtinId="8" hidden="1"/>
    <cellStyle name="Hyperlink" xfId="4732" builtinId="8" hidden="1"/>
    <cellStyle name="Hyperlink" xfId="4734" builtinId="8" hidden="1"/>
    <cellStyle name="Hyperlink" xfId="4736" builtinId="8" hidden="1"/>
    <cellStyle name="Hyperlink" xfId="4738" builtinId="8" hidden="1"/>
    <cellStyle name="Hyperlink" xfId="4740" builtinId="8" hidden="1"/>
    <cellStyle name="Hyperlink" xfId="4742" builtinId="8" hidden="1"/>
    <cellStyle name="Hyperlink" xfId="4744" builtinId="8" hidden="1"/>
    <cellStyle name="Hyperlink" xfId="4746" builtinId="8" hidden="1"/>
    <cellStyle name="Hyperlink" xfId="4748" builtinId="8" hidden="1"/>
    <cellStyle name="Hyperlink" xfId="4750" builtinId="8" hidden="1"/>
    <cellStyle name="Hyperlink" xfId="4752" builtinId="8" hidden="1"/>
    <cellStyle name="Hyperlink" xfId="4754" builtinId="8" hidden="1"/>
    <cellStyle name="Hyperlink" xfId="4756" builtinId="8" hidden="1"/>
    <cellStyle name="Hyperlink" xfId="4758" builtinId="8" hidden="1"/>
    <cellStyle name="Hyperlink" xfId="4760" builtinId="8" hidden="1"/>
    <cellStyle name="Hyperlink" xfId="4762" builtinId="8" hidden="1"/>
    <cellStyle name="Hyperlink" xfId="4764" builtinId="8" hidden="1"/>
    <cellStyle name="Hyperlink" xfId="4766" builtinId="8" hidden="1"/>
    <cellStyle name="Hyperlink" xfId="4768" builtinId="8" hidden="1"/>
    <cellStyle name="Hyperlink" xfId="4770" builtinId="8" hidden="1"/>
    <cellStyle name="Hyperlink" xfId="4772" builtinId="8" hidden="1"/>
    <cellStyle name="Hyperlink" xfId="4774" builtinId="8" hidden="1"/>
    <cellStyle name="Hyperlink" xfId="4776" builtinId="8" hidden="1"/>
    <cellStyle name="Hyperlink" xfId="4778" builtinId="8" hidden="1"/>
    <cellStyle name="Hyperlink" xfId="4780" builtinId="8" hidden="1"/>
    <cellStyle name="Hyperlink" xfId="4782" builtinId="8" hidden="1"/>
    <cellStyle name="Hyperlink" xfId="4784" builtinId="8" hidden="1"/>
    <cellStyle name="Hyperlink" xfId="4786" builtinId="8" hidden="1"/>
    <cellStyle name="Hyperlink" xfId="4788" builtinId="8" hidden="1"/>
    <cellStyle name="Hyperlink" xfId="4790" builtinId="8" hidden="1"/>
    <cellStyle name="Hyperlink" xfId="4792" builtinId="8" hidden="1"/>
    <cellStyle name="Hyperlink" xfId="4794" builtinId="8" hidden="1"/>
    <cellStyle name="Hyperlink" xfId="4796" builtinId="8" hidden="1"/>
    <cellStyle name="Hyperlink" xfId="4798" builtinId="8" hidden="1"/>
    <cellStyle name="Hyperlink" xfId="4800" builtinId="8" hidden="1"/>
    <cellStyle name="Hyperlink" xfId="4802" builtinId="8" hidden="1"/>
    <cellStyle name="Hyperlink" xfId="4804" builtinId="8" hidden="1"/>
    <cellStyle name="Hyperlink" xfId="4806" builtinId="8" hidden="1"/>
    <cellStyle name="Hyperlink" xfId="4808" builtinId="8" hidden="1"/>
    <cellStyle name="Hyperlink" xfId="4810" builtinId="8" hidden="1"/>
    <cellStyle name="Hyperlink" xfId="4812" builtinId="8" hidden="1"/>
    <cellStyle name="Hyperlink" xfId="4814" builtinId="8" hidden="1"/>
    <cellStyle name="Hyperlink" xfId="4816" builtinId="8" hidden="1"/>
    <cellStyle name="Hyperlink" xfId="4818" builtinId="8" hidden="1"/>
    <cellStyle name="Hyperlink" xfId="4820" builtinId="8" hidden="1"/>
    <cellStyle name="Hyperlink" xfId="4822" builtinId="8" hidden="1"/>
    <cellStyle name="Hyperlink" xfId="4824" builtinId="8" hidden="1"/>
    <cellStyle name="Hyperlink" xfId="4826" builtinId="8" hidden="1"/>
    <cellStyle name="Hyperlink" xfId="4828" builtinId="8" hidden="1"/>
    <cellStyle name="Hyperlink" xfId="4830" builtinId="8" hidden="1"/>
    <cellStyle name="Hyperlink" xfId="4832" builtinId="8" hidden="1"/>
    <cellStyle name="Hyperlink" xfId="4834" builtinId="8" hidden="1"/>
    <cellStyle name="Hyperlink" xfId="4836" builtinId="8" hidden="1"/>
    <cellStyle name="Hyperlink" xfId="4838" builtinId="8" hidden="1"/>
    <cellStyle name="Hyperlink" xfId="4840" builtinId="8" hidden="1"/>
    <cellStyle name="Hyperlink" xfId="4842" builtinId="8" hidden="1"/>
    <cellStyle name="Hyperlink" xfId="4844" builtinId="8" hidden="1"/>
    <cellStyle name="Hyperlink" xfId="4846" builtinId="8" hidden="1"/>
    <cellStyle name="Hyperlink" xfId="4848" builtinId="8" hidden="1"/>
    <cellStyle name="Hyperlink" xfId="4850" builtinId="8" hidden="1"/>
    <cellStyle name="Hyperlink" xfId="4852" builtinId="8" hidden="1"/>
    <cellStyle name="Hyperlink" xfId="4854" builtinId="8" hidden="1"/>
    <cellStyle name="Hyperlink" xfId="4856" builtinId="8" hidden="1"/>
    <cellStyle name="Hyperlink" xfId="4858" builtinId="8" hidden="1"/>
    <cellStyle name="Hyperlink" xfId="4860" builtinId="8" hidden="1"/>
    <cellStyle name="Hyperlink" xfId="4862" builtinId="8" hidden="1"/>
    <cellStyle name="Hyperlink" xfId="4864" builtinId="8" hidden="1"/>
    <cellStyle name="Hyperlink" xfId="4866" builtinId="8" hidden="1"/>
    <cellStyle name="Hyperlink" xfId="4868" builtinId="8" hidden="1"/>
    <cellStyle name="Hyperlink" xfId="4870" builtinId="8" hidden="1"/>
    <cellStyle name="Hyperlink" xfId="4872" builtinId="8" hidden="1"/>
    <cellStyle name="Hyperlink" xfId="4874" builtinId="8" hidden="1"/>
    <cellStyle name="Hyperlink" xfId="4876" builtinId="8" hidden="1"/>
    <cellStyle name="Hyperlink" xfId="4878" builtinId="8" hidden="1"/>
    <cellStyle name="Hyperlink" xfId="4880" builtinId="8" hidden="1"/>
    <cellStyle name="Hyperlink" xfId="4882" builtinId="8" hidden="1"/>
    <cellStyle name="Hyperlink" xfId="4884" builtinId="8" hidden="1"/>
    <cellStyle name="Hyperlink" xfId="4886" builtinId="8" hidden="1"/>
    <cellStyle name="Hyperlink" xfId="4888" builtinId="8" hidden="1"/>
    <cellStyle name="Hyperlink" xfId="4890" builtinId="8" hidden="1"/>
    <cellStyle name="Hyperlink" xfId="4892" builtinId="8" hidden="1"/>
    <cellStyle name="Hyperlink" xfId="4894" builtinId="8" hidden="1"/>
    <cellStyle name="Hyperlink" xfId="4896" builtinId="8" hidden="1"/>
    <cellStyle name="Hyperlink" xfId="4898" builtinId="8" hidden="1"/>
    <cellStyle name="Hyperlink" xfId="4900" builtinId="8" hidden="1"/>
    <cellStyle name="Hyperlink" xfId="4902" builtinId="8" hidden="1"/>
    <cellStyle name="Hyperlink" xfId="4904" builtinId="8" hidden="1"/>
    <cellStyle name="Hyperlink" xfId="4906" builtinId="8" hidden="1"/>
    <cellStyle name="Hyperlink" xfId="4908" builtinId="8" hidden="1"/>
    <cellStyle name="Hyperlink" xfId="4910" builtinId="8" hidden="1"/>
    <cellStyle name="Hyperlink" xfId="4912" builtinId="8" hidden="1"/>
    <cellStyle name="Hyperlink" xfId="4914" builtinId="8" hidden="1"/>
    <cellStyle name="Hyperlink" xfId="4916" builtinId="8" hidden="1"/>
    <cellStyle name="Hyperlink" xfId="4918" builtinId="8" hidden="1"/>
    <cellStyle name="Hyperlink" xfId="4920" builtinId="8" hidden="1"/>
    <cellStyle name="Hyperlink" xfId="4922" builtinId="8" hidden="1"/>
    <cellStyle name="Hyperlink" xfId="4924" builtinId="8" hidden="1"/>
    <cellStyle name="Hyperlink" xfId="4926" builtinId="8" hidden="1"/>
    <cellStyle name="Hyperlink" xfId="4928" builtinId="8" hidden="1"/>
    <cellStyle name="Hyperlink" xfId="4930" builtinId="8" hidden="1"/>
    <cellStyle name="Hyperlink" xfId="4932" builtinId="8" hidden="1"/>
    <cellStyle name="Hyperlink" xfId="4934" builtinId="8" hidden="1"/>
    <cellStyle name="Hyperlink" xfId="4936" builtinId="8" hidden="1"/>
    <cellStyle name="Hyperlink" xfId="4938" builtinId="8" hidden="1"/>
    <cellStyle name="Hyperlink" xfId="4940" builtinId="8" hidden="1"/>
    <cellStyle name="Hyperlink" xfId="4942" builtinId="8" hidden="1"/>
    <cellStyle name="Hyperlink" xfId="4944" builtinId="8" hidden="1"/>
    <cellStyle name="Hyperlink" xfId="4946" builtinId="8" hidden="1"/>
    <cellStyle name="Hyperlink" xfId="4948" builtinId="8" hidden="1"/>
    <cellStyle name="Hyperlink" xfId="4950" builtinId="8" hidden="1"/>
    <cellStyle name="Hyperlink" xfId="4952" builtinId="8" hidden="1"/>
    <cellStyle name="Hyperlink" xfId="4954" builtinId="8" hidden="1"/>
    <cellStyle name="Hyperlink" xfId="4956" builtinId="8" hidden="1"/>
    <cellStyle name="Hyperlink" xfId="4958" builtinId="8" hidden="1"/>
    <cellStyle name="Hyperlink" xfId="4960" builtinId="8" hidden="1"/>
    <cellStyle name="Hyperlink" xfId="4962" builtinId="8" hidden="1"/>
    <cellStyle name="Hyperlink" xfId="4964" builtinId="8" hidden="1"/>
    <cellStyle name="Hyperlink" xfId="4966" builtinId="8" hidden="1"/>
    <cellStyle name="Hyperlink" xfId="4968" builtinId="8" hidden="1"/>
    <cellStyle name="Hyperlink" xfId="4970" builtinId="8" hidden="1"/>
    <cellStyle name="Hyperlink" xfId="4972" builtinId="8" hidden="1"/>
    <cellStyle name="Hyperlink" xfId="4974" builtinId="8" hidden="1"/>
    <cellStyle name="Hyperlink" xfId="4976" builtinId="8" hidden="1"/>
    <cellStyle name="Hyperlink" xfId="4978" builtinId="8" hidden="1"/>
    <cellStyle name="Hyperlink" xfId="4980" builtinId="8" hidden="1"/>
    <cellStyle name="Hyperlink" xfId="4982" builtinId="8" hidden="1"/>
    <cellStyle name="Hyperlink" xfId="4984" builtinId="8" hidden="1"/>
    <cellStyle name="Hyperlink" xfId="4986" builtinId="8" hidden="1"/>
    <cellStyle name="Hyperlink" xfId="4988" builtinId="8" hidden="1"/>
    <cellStyle name="Hyperlink" xfId="4990" builtinId="8" hidden="1"/>
    <cellStyle name="Hyperlink" xfId="4992" builtinId="8" hidden="1"/>
    <cellStyle name="Hyperlink" xfId="4994" builtinId="8" hidden="1"/>
    <cellStyle name="Hyperlink" xfId="4996" builtinId="8" hidden="1"/>
    <cellStyle name="Hyperlink" xfId="4998" builtinId="8" hidden="1"/>
    <cellStyle name="Hyperlink" xfId="5000" builtinId="8" hidden="1"/>
    <cellStyle name="Hyperlink" xfId="5002" builtinId="8" hidden="1"/>
    <cellStyle name="Hyperlink" xfId="5004" builtinId="8" hidden="1"/>
    <cellStyle name="Hyperlink" xfId="5006" builtinId="8" hidden="1"/>
    <cellStyle name="Hyperlink" xfId="5008" builtinId="8" hidden="1"/>
    <cellStyle name="Hyperlink" xfId="5010" builtinId="8" hidden="1"/>
    <cellStyle name="Hyperlink" xfId="5012" builtinId="8" hidden="1"/>
    <cellStyle name="Hyperlink" xfId="5014" builtinId="8" hidden="1"/>
    <cellStyle name="Hyperlink" xfId="5016" builtinId="8" hidden="1"/>
    <cellStyle name="Hyperlink" xfId="5018" builtinId="8" hidden="1"/>
    <cellStyle name="Hyperlink" xfId="5020" builtinId="8" hidden="1"/>
    <cellStyle name="Hyperlink" xfId="5022" builtinId="8" hidden="1"/>
    <cellStyle name="Hyperlink" xfId="5024" builtinId="8" hidden="1"/>
    <cellStyle name="Hyperlink" xfId="5026" builtinId="8" hidden="1"/>
    <cellStyle name="Hyperlink" xfId="5028" builtinId="8" hidden="1"/>
    <cellStyle name="Hyperlink" xfId="5030" builtinId="8" hidden="1"/>
    <cellStyle name="Hyperlink" xfId="5032" builtinId="8" hidden="1"/>
    <cellStyle name="Hyperlink" xfId="5034" builtinId="8" hidden="1"/>
    <cellStyle name="Hyperlink" xfId="5036" builtinId="8" hidden="1"/>
    <cellStyle name="Hyperlink" xfId="5038" builtinId="8" hidden="1"/>
    <cellStyle name="Hyperlink" xfId="5040" builtinId="8" hidden="1"/>
    <cellStyle name="Hyperlink" xfId="5042" builtinId="8" hidden="1"/>
    <cellStyle name="Hyperlink" xfId="5044" builtinId="8" hidden="1"/>
    <cellStyle name="Hyperlink" xfId="5046" builtinId="8" hidden="1"/>
    <cellStyle name="Hyperlink" xfId="5048" builtinId="8" hidden="1"/>
    <cellStyle name="Hyperlink" xfId="5050" builtinId="8" hidden="1"/>
    <cellStyle name="Hyperlink" xfId="5052" builtinId="8" hidden="1"/>
    <cellStyle name="Hyperlink" xfId="5054" builtinId="8" hidden="1"/>
    <cellStyle name="Hyperlink" xfId="5056" builtinId="8" hidden="1"/>
    <cellStyle name="Hyperlink" xfId="5058" builtinId="8" hidden="1"/>
    <cellStyle name="Hyperlink" xfId="5060" builtinId="8" hidden="1"/>
    <cellStyle name="Hyperlink" xfId="5062" builtinId="8" hidden="1"/>
    <cellStyle name="Hyperlink" xfId="5064" builtinId="8" hidden="1"/>
    <cellStyle name="Hyperlink" xfId="5066" builtinId="8" hidden="1"/>
    <cellStyle name="Hyperlink" xfId="5068" builtinId="8" hidden="1"/>
    <cellStyle name="Hyperlink" xfId="5070" builtinId="8" hidden="1"/>
    <cellStyle name="Hyperlink" xfId="5072" builtinId="8" hidden="1"/>
    <cellStyle name="Hyperlink" xfId="5074" builtinId="8" hidden="1"/>
    <cellStyle name="Hyperlink" xfId="5076" builtinId="8" hidden="1"/>
    <cellStyle name="Hyperlink" xfId="5078" builtinId="8" hidden="1"/>
    <cellStyle name="Hyperlink" xfId="5080" builtinId="8" hidden="1"/>
    <cellStyle name="Hyperlink" xfId="5082" builtinId="8" hidden="1"/>
    <cellStyle name="Hyperlink" xfId="5084" builtinId="8" hidden="1"/>
    <cellStyle name="Hyperlink" xfId="5086" builtinId="8" hidden="1"/>
    <cellStyle name="Hyperlink" xfId="5088" builtinId="8" hidden="1"/>
    <cellStyle name="Hyperlink" xfId="5090" builtinId="8" hidden="1"/>
    <cellStyle name="Hyperlink" xfId="5092" builtinId="8" hidden="1"/>
    <cellStyle name="Hyperlink" xfId="5094" builtinId="8" hidden="1"/>
    <cellStyle name="Hyperlink" xfId="5096" builtinId="8" hidden="1"/>
    <cellStyle name="Hyperlink" xfId="5098" builtinId="8" hidden="1"/>
    <cellStyle name="Hyperlink" xfId="5100" builtinId="8" hidden="1"/>
    <cellStyle name="Hyperlink" xfId="5102" builtinId="8" hidden="1"/>
    <cellStyle name="Hyperlink" xfId="5104" builtinId="8" hidden="1"/>
    <cellStyle name="Hyperlink" xfId="5106" builtinId="8" hidden="1"/>
    <cellStyle name="Hyperlink" xfId="5108" builtinId="8" hidden="1"/>
    <cellStyle name="Hyperlink" xfId="5110" builtinId="8" hidden="1"/>
    <cellStyle name="Hyperlink" xfId="5112" builtinId="8" hidden="1"/>
    <cellStyle name="Hyperlink" xfId="5114" builtinId="8" hidden="1"/>
    <cellStyle name="Hyperlink" xfId="5116" builtinId="8" hidden="1"/>
    <cellStyle name="Hyperlink" xfId="5118" builtinId="8" hidden="1"/>
    <cellStyle name="Hyperlink" xfId="5120" builtinId="8" hidden="1"/>
    <cellStyle name="Hyperlink" xfId="5122" builtinId="8" hidden="1"/>
    <cellStyle name="Hyperlink" xfId="5124" builtinId="8" hidden="1"/>
    <cellStyle name="Hyperlink" xfId="5126" builtinId="8" hidden="1"/>
    <cellStyle name="Hyperlink" xfId="5128" builtinId="8" hidden="1"/>
    <cellStyle name="Hyperlink" xfId="5130" builtinId="8" hidden="1"/>
    <cellStyle name="Hyperlink" xfId="5132" builtinId="8" hidden="1"/>
    <cellStyle name="Input" xfId="5144" builtinId="20" customBuiltin="1"/>
    <cellStyle name="Linked Cell" xfId="5147" builtinId="24" customBuiltin="1"/>
    <cellStyle name="Neutral" xfId="5143" builtinId="28" customBuiltin="1"/>
    <cellStyle name="Normal" xfId="0" builtinId="0"/>
    <cellStyle name="Normal 18" xfId="331"/>
    <cellStyle name="Normal 18 2" xfId="5135"/>
    <cellStyle name="Normal 2" xfId="5176"/>
    <cellStyle name="Normal 3" xfId="5178"/>
    <cellStyle name="Note 2" xfId="5177"/>
    <cellStyle name="Output" xfId="5145" builtinId="21" customBuiltin="1"/>
    <cellStyle name="Title" xfId="5136" builtinId="15" customBuiltin="1"/>
    <cellStyle name="Total" xfId="5151" builtinId="25" customBuiltin="1"/>
    <cellStyle name="Warning Text" xfId="5149" builtinId="11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Allele sharing between Neolithic</a:t>
            </a:r>
            <a:r>
              <a:rPr lang="en-US" sz="1400" baseline="0"/>
              <a:t> individuals and hunter-gatherers</a:t>
            </a:r>
            <a:endParaRPr lang="en-US" sz="14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Iberia EN</c:v>
          </c:tx>
          <c:spPr>
            <a:ln w="28575">
              <a:noFill/>
            </a:ln>
          </c:spPr>
          <c:xVal>
            <c:numRef>
              <c:f>'Indiv f4'!$L$2:$L$7</c:f>
              <c:numCache>
                <c:formatCode>General</c:formatCode>
                <c:ptCount val="6"/>
                <c:pt idx="0">
                  <c:v>1.451E-3</c:v>
                </c:pt>
                <c:pt idx="1">
                  <c:v>1.611E-3</c:v>
                </c:pt>
                <c:pt idx="2">
                  <c:v>1.9559999999999998E-3</c:v>
                </c:pt>
                <c:pt idx="3">
                  <c:v>2.4190000000000001E-3</c:v>
                </c:pt>
                <c:pt idx="4">
                  <c:v>1.8469999999999999E-3</c:v>
                </c:pt>
                <c:pt idx="5">
                  <c:v>1.3979999999999999E-3</c:v>
                </c:pt>
              </c:numCache>
            </c:numRef>
          </c:xVal>
          <c:yVal>
            <c:numRef>
              <c:f>'Indiv f4'!$M$2:$M$7</c:f>
              <c:numCache>
                <c:formatCode>General</c:formatCode>
                <c:ptCount val="6"/>
                <c:pt idx="0">
                  <c:v>1.799E-3</c:v>
                </c:pt>
                <c:pt idx="1">
                  <c:v>1.684E-3</c:v>
                </c:pt>
                <c:pt idx="2">
                  <c:v>2.5539999999999998E-3</c:v>
                </c:pt>
                <c:pt idx="3">
                  <c:v>2.2060000000000001E-3</c:v>
                </c:pt>
                <c:pt idx="4">
                  <c:v>2.15E-3</c:v>
                </c:pt>
                <c:pt idx="5">
                  <c:v>1.836E-3</c:v>
                </c:pt>
              </c:numCache>
            </c:numRef>
          </c:yVal>
          <c:smooth val="0"/>
        </c:ser>
        <c:ser>
          <c:idx val="1"/>
          <c:order val="1"/>
          <c:tx>
            <c:v>Iberia MN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'Indiv f4'!$L$8:$L$11</c:f>
              <c:numCache>
                <c:formatCode>General</c:formatCode>
                <c:ptCount val="4"/>
                <c:pt idx="0">
                  <c:v>3.0140000000000002E-3</c:v>
                </c:pt>
                <c:pt idx="1">
                  <c:v>3.3579999999999999E-3</c:v>
                </c:pt>
                <c:pt idx="2">
                  <c:v>4.3309999999999998E-3</c:v>
                </c:pt>
                <c:pt idx="3">
                  <c:v>4.5849999999999997E-3</c:v>
                </c:pt>
              </c:numCache>
            </c:numRef>
          </c:xVal>
          <c:yVal>
            <c:numRef>
              <c:f>'Indiv f4'!$M$8:$M$11</c:f>
              <c:numCache>
                <c:formatCode>General</c:formatCode>
                <c:ptCount val="4"/>
                <c:pt idx="0">
                  <c:v>4.6369999999999996E-3</c:v>
                </c:pt>
                <c:pt idx="1">
                  <c:v>4.9179999999999996E-3</c:v>
                </c:pt>
                <c:pt idx="2">
                  <c:v>4.9109999999999996E-3</c:v>
                </c:pt>
                <c:pt idx="3">
                  <c:v>5.4650000000000002E-3</c:v>
                </c:pt>
              </c:numCache>
            </c:numRef>
          </c:yVal>
          <c:smooth val="0"/>
        </c:ser>
        <c:ser>
          <c:idx val="2"/>
          <c:order val="2"/>
          <c:tx>
            <c:v>Iberia Chalcolithic</c:v>
          </c:tx>
          <c:spPr>
            <a:ln w="28575">
              <a:noFill/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xVal>
            <c:numRef>
              <c:f>'Indiv f4'!$L$12:$L$19</c:f>
              <c:numCache>
                <c:formatCode>General</c:formatCode>
                <c:ptCount val="8"/>
                <c:pt idx="0">
                  <c:v>4.5440000000000003E-3</c:v>
                </c:pt>
                <c:pt idx="1">
                  <c:v>4.4460000000000003E-3</c:v>
                </c:pt>
                <c:pt idx="2">
                  <c:v>4.1650000000000003E-3</c:v>
                </c:pt>
                <c:pt idx="3">
                  <c:v>4.5830000000000003E-3</c:v>
                </c:pt>
                <c:pt idx="4">
                  <c:v>5.1149999999999998E-3</c:v>
                </c:pt>
                <c:pt idx="5">
                  <c:v>3.607E-3</c:v>
                </c:pt>
                <c:pt idx="6">
                  <c:v>4.5529999999999998E-3</c:v>
                </c:pt>
                <c:pt idx="7">
                  <c:v>5.6769999999999998E-3</c:v>
                </c:pt>
              </c:numCache>
            </c:numRef>
          </c:xVal>
          <c:yVal>
            <c:numRef>
              <c:f>'Indiv f4'!$M$12:$M$19</c:f>
              <c:numCache>
                <c:formatCode>General</c:formatCode>
                <c:ptCount val="8"/>
                <c:pt idx="0">
                  <c:v>5.0429999999999997E-3</c:v>
                </c:pt>
                <c:pt idx="1">
                  <c:v>5.274E-3</c:v>
                </c:pt>
                <c:pt idx="2">
                  <c:v>3.8960000000000002E-3</c:v>
                </c:pt>
                <c:pt idx="3">
                  <c:v>4.9610000000000001E-3</c:v>
                </c:pt>
                <c:pt idx="4">
                  <c:v>5.934E-3</c:v>
                </c:pt>
                <c:pt idx="5">
                  <c:v>4.9820000000000003E-3</c:v>
                </c:pt>
                <c:pt idx="6">
                  <c:v>5.4739999999999997E-3</c:v>
                </c:pt>
                <c:pt idx="7">
                  <c:v>6.2969999999999996E-3</c:v>
                </c:pt>
              </c:numCache>
            </c:numRef>
          </c:yVal>
          <c:smooth val="0"/>
        </c:ser>
        <c:ser>
          <c:idx val="3"/>
          <c:order val="3"/>
          <c:tx>
            <c:v>LBK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'Indiv f4'!$L$20:$L$31</c:f>
              <c:numCache>
                <c:formatCode>General</c:formatCode>
                <c:ptCount val="12"/>
                <c:pt idx="0">
                  <c:v>1.0790000000000001E-3</c:v>
                </c:pt>
                <c:pt idx="1">
                  <c:v>3.4699999999999998E-4</c:v>
                </c:pt>
                <c:pt idx="2">
                  <c:v>9.3199999999999999E-4</c:v>
                </c:pt>
                <c:pt idx="3">
                  <c:v>1.7650000000000001E-3</c:v>
                </c:pt>
                <c:pt idx="4">
                  <c:v>1.3309999999999999E-3</c:v>
                </c:pt>
                <c:pt idx="5">
                  <c:v>8.1400000000000005E-4</c:v>
                </c:pt>
                <c:pt idx="6">
                  <c:v>1.3439999999999999E-3</c:v>
                </c:pt>
                <c:pt idx="7">
                  <c:v>1.7049999999999999E-3</c:v>
                </c:pt>
                <c:pt idx="8">
                  <c:v>1.8469999999999999E-3</c:v>
                </c:pt>
                <c:pt idx="9">
                  <c:v>-1.2E-5</c:v>
                </c:pt>
                <c:pt idx="10">
                  <c:v>1.201E-3</c:v>
                </c:pt>
                <c:pt idx="11">
                  <c:v>1.903E-3</c:v>
                </c:pt>
              </c:numCache>
            </c:numRef>
          </c:xVal>
          <c:yVal>
            <c:numRef>
              <c:f>'Indiv f4'!$M$20:$M$31</c:f>
              <c:numCache>
                <c:formatCode>General</c:formatCode>
                <c:ptCount val="12"/>
                <c:pt idx="0">
                  <c:v>1.1969999999999999E-3</c:v>
                </c:pt>
                <c:pt idx="1">
                  <c:v>1.6119999999999999E-3</c:v>
                </c:pt>
                <c:pt idx="2">
                  <c:v>2.5300000000000002E-4</c:v>
                </c:pt>
                <c:pt idx="3">
                  <c:v>9.2699999999999998E-4</c:v>
                </c:pt>
                <c:pt idx="4">
                  <c:v>1.1999999999999999E-3</c:v>
                </c:pt>
                <c:pt idx="5">
                  <c:v>8.7900000000000001E-4</c:v>
                </c:pt>
                <c:pt idx="6">
                  <c:v>9.1299999999999997E-4</c:v>
                </c:pt>
                <c:pt idx="7">
                  <c:v>1.774E-3</c:v>
                </c:pt>
                <c:pt idx="8">
                  <c:v>1.3799999999999999E-3</c:v>
                </c:pt>
                <c:pt idx="9">
                  <c:v>-5.0000000000000004E-6</c:v>
                </c:pt>
                <c:pt idx="10">
                  <c:v>1.286E-3</c:v>
                </c:pt>
                <c:pt idx="11">
                  <c:v>1.407E-3</c:v>
                </c:pt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noFill/>
            </c:spPr>
          </c:marker>
          <c:xVal>
            <c:numRef>
              <c:f>'Indiv f4'!$O$2:$O$402</c:f>
              <c:numCache>
                <c:formatCode>General</c:formatCode>
                <c:ptCount val="401"/>
                <c:pt idx="0">
                  <c:v>0</c:v>
                </c:pt>
                <c:pt idx="1">
                  <c:v>2.5000000000000001E-5</c:v>
                </c:pt>
                <c:pt idx="2">
                  <c:v>5.0000000000000002E-5</c:v>
                </c:pt>
                <c:pt idx="3">
                  <c:v>7.5000000000000007E-5</c:v>
                </c:pt>
                <c:pt idx="4">
                  <c:v>1E-4</c:v>
                </c:pt>
                <c:pt idx="5">
                  <c:v>1.25E-4</c:v>
                </c:pt>
                <c:pt idx="6">
                  <c:v>1.5000000000000001E-4</c:v>
                </c:pt>
                <c:pt idx="7">
                  <c:v>1.7500000000000003E-4</c:v>
                </c:pt>
                <c:pt idx="8">
                  <c:v>2.0000000000000004E-4</c:v>
                </c:pt>
                <c:pt idx="9">
                  <c:v>2.2500000000000005E-4</c:v>
                </c:pt>
                <c:pt idx="10">
                  <c:v>2.5000000000000006E-4</c:v>
                </c:pt>
                <c:pt idx="11">
                  <c:v>2.7500000000000007E-4</c:v>
                </c:pt>
                <c:pt idx="12">
                  <c:v>3.0000000000000008E-4</c:v>
                </c:pt>
                <c:pt idx="13">
                  <c:v>3.2500000000000009E-4</c:v>
                </c:pt>
                <c:pt idx="14">
                  <c:v>3.500000000000001E-4</c:v>
                </c:pt>
                <c:pt idx="15">
                  <c:v>3.7500000000000012E-4</c:v>
                </c:pt>
                <c:pt idx="16">
                  <c:v>4.0000000000000013E-4</c:v>
                </c:pt>
                <c:pt idx="17">
                  <c:v>4.2500000000000014E-4</c:v>
                </c:pt>
                <c:pt idx="18">
                  <c:v>4.5000000000000015E-4</c:v>
                </c:pt>
                <c:pt idx="19">
                  <c:v>4.7500000000000016E-4</c:v>
                </c:pt>
                <c:pt idx="20">
                  <c:v>5.0000000000000012E-4</c:v>
                </c:pt>
                <c:pt idx="21">
                  <c:v>5.2500000000000008E-4</c:v>
                </c:pt>
                <c:pt idx="22">
                  <c:v>5.5000000000000003E-4</c:v>
                </c:pt>
                <c:pt idx="23">
                  <c:v>5.7499999999999999E-4</c:v>
                </c:pt>
                <c:pt idx="24">
                  <c:v>5.9999999999999995E-4</c:v>
                </c:pt>
                <c:pt idx="25">
                  <c:v>6.249999999999999E-4</c:v>
                </c:pt>
                <c:pt idx="26">
                  <c:v>6.4999999999999986E-4</c:v>
                </c:pt>
                <c:pt idx="27">
                  <c:v>6.7499999999999982E-4</c:v>
                </c:pt>
                <c:pt idx="28">
                  <c:v>6.9999999999999978E-4</c:v>
                </c:pt>
                <c:pt idx="29">
                  <c:v>7.2499999999999973E-4</c:v>
                </c:pt>
                <c:pt idx="30">
                  <c:v>7.4999999999999969E-4</c:v>
                </c:pt>
                <c:pt idx="31">
                  <c:v>7.7499999999999965E-4</c:v>
                </c:pt>
                <c:pt idx="32">
                  <c:v>7.999999999999996E-4</c:v>
                </c:pt>
                <c:pt idx="33">
                  <c:v>8.2499999999999956E-4</c:v>
                </c:pt>
                <c:pt idx="34">
                  <c:v>8.4999999999999952E-4</c:v>
                </c:pt>
                <c:pt idx="35">
                  <c:v>8.7499999999999948E-4</c:v>
                </c:pt>
                <c:pt idx="36">
                  <c:v>8.9999999999999943E-4</c:v>
                </c:pt>
                <c:pt idx="37">
                  <c:v>9.2499999999999939E-4</c:v>
                </c:pt>
                <c:pt idx="38">
                  <c:v>9.4999999999999935E-4</c:v>
                </c:pt>
                <c:pt idx="39">
                  <c:v>9.749999999999993E-4</c:v>
                </c:pt>
                <c:pt idx="40">
                  <c:v>9.9999999999999937E-4</c:v>
                </c:pt>
                <c:pt idx="41">
                  <c:v>1.0249999999999994E-3</c:v>
                </c:pt>
                <c:pt idx="42">
                  <c:v>1.0499999999999995E-3</c:v>
                </c:pt>
                <c:pt idx="43">
                  <c:v>1.0749999999999996E-3</c:v>
                </c:pt>
                <c:pt idx="44">
                  <c:v>1.0999999999999996E-3</c:v>
                </c:pt>
                <c:pt idx="45">
                  <c:v>1.1249999999999997E-3</c:v>
                </c:pt>
                <c:pt idx="46">
                  <c:v>1.1499999999999998E-3</c:v>
                </c:pt>
                <c:pt idx="47">
                  <c:v>1.1749999999999998E-3</c:v>
                </c:pt>
                <c:pt idx="48">
                  <c:v>1.1999999999999999E-3</c:v>
                </c:pt>
                <c:pt idx="49">
                  <c:v>1.225E-3</c:v>
                </c:pt>
                <c:pt idx="50">
                  <c:v>1.25E-3</c:v>
                </c:pt>
                <c:pt idx="51">
                  <c:v>1.2750000000000001E-3</c:v>
                </c:pt>
                <c:pt idx="52">
                  <c:v>1.3000000000000002E-3</c:v>
                </c:pt>
                <c:pt idx="53">
                  <c:v>1.3250000000000002E-3</c:v>
                </c:pt>
                <c:pt idx="54">
                  <c:v>1.3500000000000003E-3</c:v>
                </c:pt>
                <c:pt idx="55">
                  <c:v>1.3750000000000004E-3</c:v>
                </c:pt>
                <c:pt idx="56">
                  <c:v>1.4000000000000004E-3</c:v>
                </c:pt>
                <c:pt idx="57">
                  <c:v>1.4250000000000005E-3</c:v>
                </c:pt>
                <c:pt idx="58">
                  <c:v>1.4500000000000006E-3</c:v>
                </c:pt>
                <c:pt idx="59">
                  <c:v>1.4750000000000006E-3</c:v>
                </c:pt>
                <c:pt idx="60">
                  <c:v>1.5000000000000007E-3</c:v>
                </c:pt>
                <c:pt idx="61">
                  <c:v>1.5250000000000007E-3</c:v>
                </c:pt>
                <c:pt idx="62">
                  <c:v>1.5500000000000008E-3</c:v>
                </c:pt>
                <c:pt idx="63">
                  <c:v>1.5750000000000009E-3</c:v>
                </c:pt>
                <c:pt idx="64">
                  <c:v>1.6000000000000009E-3</c:v>
                </c:pt>
                <c:pt idx="65">
                  <c:v>1.625000000000001E-3</c:v>
                </c:pt>
                <c:pt idx="66">
                  <c:v>1.6500000000000011E-3</c:v>
                </c:pt>
                <c:pt idx="67">
                  <c:v>1.6750000000000011E-3</c:v>
                </c:pt>
                <c:pt idx="68">
                  <c:v>1.7000000000000012E-3</c:v>
                </c:pt>
                <c:pt idx="69">
                  <c:v>1.7250000000000013E-3</c:v>
                </c:pt>
                <c:pt idx="70">
                  <c:v>1.7500000000000013E-3</c:v>
                </c:pt>
                <c:pt idx="71">
                  <c:v>1.7750000000000014E-3</c:v>
                </c:pt>
                <c:pt idx="72">
                  <c:v>1.8000000000000015E-3</c:v>
                </c:pt>
                <c:pt idx="73">
                  <c:v>1.8250000000000015E-3</c:v>
                </c:pt>
                <c:pt idx="74">
                  <c:v>1.8500000000000016E-3</c:v>
                </c:pt>
                <c:pt idx="75">
                  <c:v>1.8750000000000017E-3</c:v>
                </c:pt>
                <c:pt idx="76">
                  <c:v>1.9000000000000017E-3</c:v>
                </c:pt>
                <c:pt idx="77">
                  <c:v>1.9250000000000018E-3</c:v>
                </c:pt>
                <c:pt idx="78">
                  <c:v>1.9500000000000019E-3</c:v>
                </c:pt>
                <c:pt idx="79">
                  <c:v>1.9750000000000019E-3</c:v>
                </c:pt>
                <c:pt idx="80">
                  <c:v>2.0000000000000018E-3</c:v>
                </c:pt>
                <c:pt idx="81">
                  <c:v>2.0250000000000016E-3</c:v>
                </c:pt>
                <c:pt idx="82">
                  <c:v>2.0500000000000015E-3</c:v>
                </c:pt>
                <c:pt idx="83">
                  <c:v>2.0750000000000013E-3</c:v>
                </c:pt>
                <c:pt idx="84">
                  <c:v>2.1000000000000012E-3</c:v>
                </c:pt>
                <c:pt idx="85">
                  <c:v>2.125000000000001E-3</c:v>
                </c:pt>
                <c:pt idx="86">
                  <c:v>2.1500000000000009E-3</c:v>
                </c:pt>
                <c:pt idx="87">
                  <c:v>2.1750000000000007E-3</c:v>
                </c:pt>
                <c:pt idx="88">
                  <c:v>2.2000000000000006E-3</c:v>
                </c:pt>
                <c:pt idx="89">
                  <c:v>2.2250000000000004E-3</c:v>
                </c:pt>
                <c:pt idx="90">
                  <c:v>2.2500000000000003E-3</c:v>
                </c:pt>
                <c:pt idx="91">
                  <c:v>2.2750000000000001E-3</c:v>
                </c:pt>
                <c:pt idx="92">
                  <c:v>2.3E-3</c:v>
                </c:pt>
                <c:pt idx="93">
                  <c:v>2.3249999999999998E-3</c:v>
                </c:pt>
                <c:pt idx="94">
                  <c:v>2.3499999999999997E-3</c:v>
                </c:pt>
                <c:pt idx="95">
                  <c:v>2.3749999999999995E-3</c:v>
                </c:pt>
                <c:pt idx="96">
                  <c:v>2.3999999999999994E-3</c:v>
                </c:pt>
                <c:pt idx="97">
                  <c:v>2.4249999999999992E-3</c:v>
                </c:pt>
                <c:pt idx="98">
                  <c:v>2.4499999999999991E-3</c:v>
                </c:pt>
                <c:pt idx="99">
                  <c:v>2.4749999999999989E-3</c:v>
                </c:pt>
                <c:pt idx="100">
                  <c:v>2.4999999999999988E-3</c:v>
                </c:pt>
                <c:pt idx="101">
                  <c:v>2.5249999999999986E-3</c:v>
                </c:pt>
                <c:pt idx="102">
                  <c:v>2.5499999999999984E-3</c:v>
                </c:pt>
                <c:pt idx="103">
                  <c:v>2.5749999999999983E-3</c:v>
                </c:pt>
                <c:pt idx="104">
                  <c:v>2.5999999999999981E-3</c:v>
                </c:pt>
                <c:pt idx="105">
                  <c:v>2.624999999999998E-3</c:v>
                </c:pt>
                <c:pt idx="106">
                  <c:v>2.6499999999999978E-3</c:v>
                </c:pt>
                <c:pt idx="107">
                  <c:v>2.6749999999999977E-3</c:v>
                </c:pt>
                <c:pt idx="108">
                  <c:v>2.6999999999999975E-3</c:v>
                </c:pt>
                <c:pt idx="109">
                  <c:v>2.7249999999999974E-3</c:v>
                </c:pt>
                <c:pt idx="110">
                  <c:v>2.7499999999999972E-3</c:v>
                </c:pt>
                <c:pt idx="111">
                  <c:v>2.7749999999999971E-3</c:v>
                </c:pt>
                <c:pt idx="112">
                  <c:v>2.7999999999999969E-3</c:v>
                </c:pt>
                <c:pt idx="113">
                  <c:v>2.8249999999999968E-3</c:v>
                </c:pt>
                <c:pt idx="114">
                  <c:v>2.8499999999999966E-3</c:v>
                </c:pt>
                <c:pt idx="115">
                  <c:v>2.8749999999999965E-3</c:v>
                </c:pt>
                <c:pt idx="116">
                  <c:v>2.8999999999999963E-3</c:v>
                </c:pt>
                <c:pt idx="117">
                  <c:v>2.9249999999999962E-3</c:v>
                </c:pt>
                <c:pt idx="118">
                  <c:v>2.949999999999996E-3</c:v>
                </c:pt>
                <c:pt idx="119">
                  <c:v>2.9749999999999959E-3</c:v>
                </c:pt>
                <c:pt idx="120">
                  <c:v>2.9999999999999957E-3</c:v>
                </c:pt>
                <c:pt idx="121">
                  <c:v>3.0249999999999956E-3</c:v>
                </c:pt>
                <c:pt idx="122">
                  <c:v>3.0499999999999954E-3</c:v>
                </c:pt>
                <c:pt idx="123">
                  <c:v>3.0749999999999953E-3</c:v>
                </c:pt>
                <c:pt idx="124">
                  <c:v>3.0999999999999951E-3</c:v>
                </c:pt>
                <c:pt idx="125">
                  <c:v>3.124999999999995E-3</c:v>
                </c:pt>
                <c:pt idx="126">
                  <c:v>3.1499999999999948E-3</c:v>
                </c:pt>
                <c:pt idx="127">
                  <c:v>3.1749999999999947E-3</c:v>
                </c:pt>
                <c:pt idx="128">
                  <c:v>3.1999999999999945E-3</c:v>
                </c:pt>
                <c:pt idx="129">
                  <c:v>3.2249999999999944E-3</c:v>
                </c:pt>
                <c:pt idx="130">
                  <c:v>3.2499999999999942E-3</c:v>
                </c:pt>
                <c:pt idx="131">
                  <c:v>3.2749999999999941E-3</c:v>
                </c:pt>
                <c:pt idx="132">
                  <c:v>3.2999999999999939E-3</c:v>
                </c:pt>
                <c:pt idx="133">
                  <c:v>3.3249999999999938E-3</c:v>
                </c:pt>
                <c:pt idx="134">
                  <c:v>3.3499999999999936E-3</c:v>
                </c:pt>
                <c:pt idx="135">
                  <c:v>3.3749999999999935E-3</c:v>
                </c:pt>
                <c:pt idx="136">
                  <c:v>3.3999999999999933E-3</c:v>
                </c:pt>
                <c:pt idx="137">
                  <c:v>3.4249999999999932E-3</c:v>
                </c:pt>
                <c:pt idx="138">
                  <c:v>3.449999999999993E-3</c:v>
                </c:pt>
                <c:pt idx="139">
                  <c:v>3.4749999999999929E-3</c:v>
                </c:pt>
                <c:pt idx="140">
                  <c:v>3.4999999999999927E-3</c:v>
                </c:pt>
                <c:pt idx="141">
                  <c:v>3.5249999999999925E-3</c:v>
                </c:pt>
                <c:pt idx="142">
                  <c:v>3.5499999999999924E-3</c:v>
                </c:pt>
                <c:pt idx="143">
                  <c:v>3.5749999999999922E-3</c:v>
                </c:pt>
                <c:pt idx="144">
                  <c:v>3.5999999999999921E-3</c:v>
                </c:pt>
                <c:pt idx="145">
                  <c:v>3.6249999999999919E-3</c:v>
                </c:pt>
                <c:pt idx="146">
                  <c:v>3.6499999999999918E-3</c:v>
                </c:pt>
                <c:pt idx="147">
                  <c:v>3.6749999999999916E-3</c:v>
                </c:pt>
                <c:pt idx="148">
                  <c:v>3.6999999999999915E-3</c:v>
                </c:pt>
                <c:pt idx="149">
                  <c:v>3.7249999999999913E-3</c:v>
                </c:pt>
                <c:pt idx="150">
                  <c:v>3.7499999999999912E-3</c:v>
                </c:pt>
                <c:pt idx="151">
                  <c:v>3.774999999999991E-3</c:v>
                </c:pt>
                <c:pt idx="152">
                  <c:v>3.7999999999999909E-3</c:v>
                </c:pt>
                <c:pt idx="153">
                  <c:v>3.8249999999999907E-3</c:v>
                </c:pt>
                <c:pt idx="154">
                  <c:v>3.8499999999999906E-3</c:v>
                </c:pt>
                <c:pt idx="155">
                  <c:v>3.8749999999999904E-3</c:v>
                </c:pt>
                <c:pt idx="156">
                  <c:v>3.8999999999999903E-3</c:v>
                </c:pt>
                <c:pt idx="157">
                  <c:v>3.9249999999999901E-3</c:v>
                </c:pt>
                <c:pt idx="158">
                  <c:v>3.94999999999999E-3</c:v>
                </c:pt>
                <c:pt idx="159">
                  <c:v>3.9749999999999898E-3</c:v>
                </c:pt>
                <c:pt idx="160">
                  <c:v>3.9999999999999897E-3</c:v>
                </c:pt>
                <c:pt idx="161">
                  <c:v>4.0249999999999895E-3</c:v>
                </c:pt>
                <c:pt idx="162">
                  <c:v>4.0499999999999894E-3</c:v>
                </c:pt>
                <c:pt idx="163">
                  <c:v>4.0749999999999892E-3</c:v>
                </c:pt>
                <c:pt idx="164">
                  <c:v>4.0999999999999891E-3</c:v>
                </c:pt>
                <c:pt idx="165">
                  <c:v>4.1249999999999889E-3</c:v>
                </c:pt>
                <c:pt idx="166">
                  <c:v>4.1499999999999888E-3</c:v>
                </c:pt>
                <c:pt idx="167">
                  <c:v>4.1749999999999886E-3</c:v>
                </c:pt>
                <c:pt idx="168">
                  <c:v>4.1999999999999885E-3</c:v>
                </c:pt>
                <c:pt idx="169">
                  <c:v>4.2249999999999883E-3</c:v>
                </c:pt>
                <c:pt idx="170">
                  <c:v>4.2499999999999882E-3</c:v>
                </c:pt>
                <c:pt idx="171">
                  <c:v>4.274999999999988E-3</c:v>
                </c:pt>
                <c:pt idx="172">
                  <c:v>4.2999999999999879E-3</c:v>
                </c:pt>
                <c:pt idx="173">
                  <c:v>4.3249999999999877E-3</c:v>
                </c:pt>
                <c:pt idx="174">
                  <c:v>4.3499999999999876E-3</c:v>
                </c:pt>
                <c:pt idx="175">
                  <c:v>4.3749999999999874E-3</c:v>
                </c:pt>
                <c:pt idx="176">
                  <c:v>4.3999999999999873E-3</c:v>
                </c:pt>
                <c:pt idx="177">
                  <c:v>4.4249999999999871E-3</c:v>
                </c:pt>
                <c:pt idx="178">
                  <c:v>4.449999999999987E-3</c:v>
                </c:pt>
                <c:pt idx="179">
                  <c:v>4.4749999999999868E-3</c:v>
                </c:pt>
                <c:pt idx="180">
                  <c:v>4.4999999999999866E-3</c:v>
                </c:pt>
                <c:pt idx="181">
                  <c:v>4.5249999999999865E-3</c:v>
                </c:pt>
                <c:pt idx="182">
                  <c:v>4.5499999999999863E-3</c:v>
                </c:pt>
                <c:pt idx="183">
                  <c:v>4.5749999999999862E-3</c:v>
                </c:pt>
                <c:pt idx="184">
                  <c:v>4.599999999999986E-3</c:v>
                </c:pt>
                <c:pt idx="185">
                  <c:v>4.6249999999999859E-3</c:v>
                </c:pt>
                <c:pt idx="186">
                  <c:v>4.6499999999999857E-3</c:v>
                </c:pt>
                <c:pt idx="187">
                  <c:v>4.6749999999999856E-3</c:v>
                </c:pt>
                <c:pt idx="188">
                  <c:v>4.6999999999999854E-3</c:v>
                </c:pt>
                <c:pt idx="189">
                  <c:v>4.7249999999999853E-3</c:v>
                </c:pt>
                <c:pt idx="190">
                  <c:v>4.7499999999999851E-3</c:v>
                </c:pt>
                <c:pt idx="191">
                  <c:v>4.774999999999985E-3</c:v>
                </c:pt>
                <c:pt idx="192">
                  <c:v>4.7999999999999848E-3</c:v>
                </c:pt>
                <c:pt idx="193">
                  <c:v>4.8249999999999847E-3</c:v>
                </c:pt>
                <c:pt idx="194">
                  <c:v>4.8499999999999845E-3</c:v>
                </c:pt>
                <c:pt idx="195">
                  <c:v>4.8749999999999844E-3</c:v>
                </c:pt>
                <c:pt idx="196">
                  <c:v>4.8999999999999842E-3</c:v>
                </c:pt>
                <c:pt idx="197">
                  <c:v>4.9249999999999841E-3</c:v>
                </c:pt>
                <c:pt idx="198">
                  <c:v>4.9499999999999839E-3</c:v>
                </c:pt>
                <c:pt idx="199">
                  <c:v>4.9749999999999838E-3</c:v>
                </c:pt>
                <c:pt idx="200">
                  <c:v>4.9999999999999836E-3</c:v>
                </c:pt>
                <c:pt idx="201">
                  <c:v>5.0249999999999835E-3</c:v>
                </c:pt>
                <c:pt idx="202">
                  <c:v>5.0499999999999833E-3</c:v>
                </c:pt>
                <c:pt idx="203">
                  <c:v>5.0749999999999832E-3</c:v>
                </c:pt>
                <c:pt idx="204">
                  <c:v>5.099999999999983E-3</c:v>
                </c:pt>
                <c:pt idx="205">
                  <c:v>5.1249999999999829E-3</c:v>
                </c:pt>
                <c:pt idx="206">
                  <c:v>5.1499999999999827E-3</c:v>
                </c:pt>
                <c:pt idx="207">
                  <c:v>5.1749999999999826E-3</c:v>
                </c:pt>
                <c:pt idx="208">
                  <c:v>5.1999999999999824E-3</c:v>
                </c:pt>
                <c:pt idx="209">
                  <c:v>5.2249999999999823E-3</c:v>
                </c:pt>
                <c:pt idx="210">
                  <c:v>5.2499999999999821E-3</c:v>
                </c:pt>
                <c:pt idx="211">
                  <c:v>5.274999999999982E-3</c:v>
                </c:pt>
                <c:pt idx="212">
                  <c:v>5.2999999999999818E-3</c:v>
                </c:pt>
                <c:pt idx="213">
                  <c:v>5.3249999999999817E-3</c:v>
                </c:pt>
                <c:pt idx="214">
                  <c:v>5.3499999999999815E-3</c:v>
                </c:pt>
                <c:pt idx="215">
                  <c:v>5.3749999999999814E-3</c:v>
                </c:pt>
                <c:pt idx="216">
                  <c:v>5.3999999999999812E-3</c:v>
                </c:pt>
                <c:pt idx="217">
                  <c:v>5.4249999999999811E-3</c:v>
                </c:pt>
                <c:pt idx="218">
                  <c:v>5.4499999999999809E-3</c:v>
                </c:pt>
                <c:pt idx="219">
                  <c:v>5.4749999999999808E-3</c:v>
                </c:pt>
                <c:pt idx="220">
                  <c:v>5.4999999999999806E-3</c:v>
                </c:pt>
                <c:pt idx="221">
                  <c:v>5.5249999999999804E-3</c:v>
                </c:pt>
                <c:pt idx="222">
                  <c:v>5.5499999999999803E-3</c:v>
                </c:pt>
                <c:pt idx="223">
                  <c:v>5.5749999999999801E-3</c:v>
                </c:pt>
                <c:pt idx="224">
                  <c:v>5.59999999999998E-3</c:v>
                </c:pt>
                <c:pt idx="225">
                  <c:v>5.6249999999999798E-3</c:v>
                </c:pt>
                <c:pt idx="226">
                  <c:v>5.6499999999999797E-3</c:v>
                </c:pt>
                <c:pt idx="227">
                  <c:v>5.6749999999999795E-3</c:v>
                </c:pt>
                <c:pt idx="228">
                  <c:v>5.6999999999999794E-3</c:v>
                </c:pt>
                <c:pt idx="229">
                  <c:v>5.7249999999999792E-3</c:v>
                </c:pt>
                <c:pt idx="230">
                  <c:v>5.7499999999999791E-3</c:v>
                </c:pt>
                <c:pt idx="231">
                  <c:v>5.7749999999999789E-3</c:v>
                </c:pt>
                <c:pt idx="232">
                  <c:v>5.7999999999999788E-3</c:v>
                </c:pt>
                <c:pt idx="233">
                  <c:v>5.8249999999999786E-3</c:v>
                </c:pt>
                <c:pt idx="234">
                  <c:v>5.8499999999999785E-3</c:v>
                </c:pt>
                <c:pt idx="235">
                  <c:v>5.8749999999999783E-3</c:v>
                </c:pt>
                <c:pt idx="236">
                  <c:v>5.8999999999999782E-3</c:v>
                </c:pt>
                <c:pt idx="237">
                  <c:v>5.924999999999978E-3</c:v>
                </c:pt>
                <c:pt idx="238">
                  <c:v>5.9499999999999779E-3</c:v>
                </c:pt>
                <c:pt idx="239">
                  <c:v>5.9749999999999777E-3</c:v>
                </c:pt>
                <c:pt idx="240">
                  <c:v>5.9999999999999776E-3</c:v>
                </c:pt>
                <c:pt idx="241">
                  <c:v>6.0249999999999774E-3</c:v>
                </c:pt>
                <c:pt idx="242">
                  <c:v>6.0499999999999773E-3</c:v>
                </c:pt>
                <c:pt idx="243">
                  <c:v>6.0749999999999771E-3</c:v>
                </c:pt>
                <c:pt idx="244">
                  <c:v>6.099999999999977E-3</c:v>
                </c:pt>
                <c:pt idx="245">
                  <c:v>6.1249999999999768E-3</c:v>
                </c:pt>
                <c:pt idx="246">
                  <c:v>6.1499999999999767E-3</c:v>
                </c:pt>
                <c:pt idx="247">
                  <c:v>6.1749999999999765E-3</c:v>
                </c:pt>
                <c:pt idx="248">
                  <c:v>6.1999999999999764E-3</c:v>
                </c:pt>
                <c:pt idx="249">
                  <c:v>6.2249999999999762E-3</c:v>
                </c:pt>
                <c:pt idx="250">
                  <c:v>6.2499999999999761E-3</c:v>
                </c:pt>
                <c:pt idx="251">
                  <c:v>6.2749999999999759E-3</c:v>
                </c:pt>
                <c:pt idx="252">
                  <c:v>6.2999999999999758E-3</c:v>
                </c:pt>
                <c:pt idx="253">
                  <c:v>6.3249999999999756E-3</c:v>
                </c:pt>
                <c:pt idx="254">
                  <c:v>6.3499999999999755E-3</c:v>
                </c:pt>
                <c:pt idx="255">
                  <c:v>6.3749999999999753E-3</c:v>
                </c:pt>
                <c:pt idx="256">
                  <c:v>6.3999999999999752E-3</c:v>
                </c:pt>
                <c:pt idx="257">
                  <c:v>6.424999999999975E-3</c:v>
                </c:pt>
                <c:pt idx="258">
                  <c:v>6.4499999999999749E-3</c:v>
                </c:pt>
                <c:pt idx="259">
                  <c:v>6.4749999999999747E-3</c:v>
                </c:pt>
                <c:pt idx="260">
                  <c:v>6.4999999999999745E-3</c:v>
                </c:pt>
                <c:pt idx="261">
                  <c:v>6.5249999999999744E-3</c:v>
                </c:pt>
                <c:pt idx="262">
                  <c:v>6.5499999999999742E-3</c:v>
                </c:pt>
                <c:pt idx="263">
                  <c:v>6.5749999999999741E-3</c:v>
                </c:pt>
                <c:pt idx="264">
                  <c:v>6.5999999999999739E-3</c:v>
                </c:pt>
                <c:pt idx="265">
                  <c:v>6.6249999999999738E-3</c:v>
                </c:pt>
                <c:pt idx="266">
                  <c:v>6.6499999999999736E-3</c:v>
                </c:pt>
                <c:pt idx="267">
                  <c:v>6.6749999999999735E-3</c:v>
                </c:pt>
                <c:pt idx="268">
                  <c:v>6.6999999999999733E-3</c:v>
                </c:pt>
                <c:pt idx="269">
                  <c:v>6.7249999999999732E-3</c:v>
                </c:pt>
                <c:pt idx="270">
                  <c:v>6.749999999999973E-3</c:v>
                </c:pt>
                <c:pt idx="271">
                  <c:v>6.7749999999999729E-3</c:v>
                </c:pt>
                <c:pt idx="272">
                  <c:v>6.7999999999999727E-3</c:v>
                </c:pt>
                <c:pt idx="273">
                  <c:v>6.8249999999999726E-3</c:v>
                </c:pt>
                <c:pt idx="274">
                  <c:v>6.8499999999999724E-3</c:v>
                </c:pt>
                <c:pt idx="275">
                  <c:v>6.8749999999999723E-3</c:v>
                </c:pt>
                <c:pt idx="276">
                  <c:v>6.8999999999999721E-3</c:v>
                </c:pt>
                <c:pt idx="277">
                  <c:v>6.924999999999972E-3</c:v>
                </c:pt>
                <c:pt idx="278">
                  <c:v>6.9499999999999718E-3</c:v>
                </c:pt>
                <c:pt idx="279">
                  <c:v>6.9749999999999717E-3</c:v>
                </c:pt>
                <c:pt idx="280">
                  <c:v>6.9999999999999715E-3</c:v>
                </c:pt>
                <c:pt idx="281">
                  <c:v>7.0249999999999714E-3</c:v>
                </c:pt>
                <c:pt idx="282">
                  <c:v>7.0499999999999712E-3</c:v>
                </c:pt>
                <c:pt idx="283">
                  <c:v>7.0749999999999711E-3</c:v>
                </c:pt>
                <c:pt idx="284">
                  <c:v>7.0999999999999709E-3</c:v>
                </c:pt>
                <c:pt idx="285">
                  <c:v>7.1249999999999708E-3</c:v>
                </c:pt>
                <c:pt idx="286">
                  <c:v>7.1499999999999706E-3</c:v>
                </c:pt>
                <c:pt idx="287">
                  <c:v>7.1749999999999705E-3</c:v>
                </c:pt>
                <c:pt idx="288">
                  <c:v>7.1999999999999703E-3</c:v>
                </c:pt>
                <c:pt idx="289">
                  <c:v>7.2249999999999702E-3</c:v>
                </c:pt>
                <c:pt idx="290">
                  <c:v>7.24999999999997E-3</c:v>
                </c:pt>
                <c:pt idx="291">
                  <c:v>7.2749999999999699E-3</c:v>
                </c:pt>
                <c:pt idx="292">
                  <c:v>7.2999999999999697E-3</c:v>
                </c:pt>
                <c:pt idx="293">
                  <c:v>7.3249999999999696E-3</c:v>
                </c:pt>
                <c:pt idx="294">
                  <c:v>7.3499999999999694E-3</c:v>
                </c:pt>
                <c:pt idx="295">
                  <c:v>7.3749999999999693E-3</c:v>
                </c:pt>
                <c:pt idx="296">
                  <c:v>7.3999999999999691E-3</c:v>
                </c:pt>
                <c:pt idx="297">
                  <c:v>7.424999999999969E-3</c:v>
                </c:pt>
                <c:pt idx="298">
                  <c:v>7.4499999999999688E-3</c:v>
                </c:pt>
                <c:pt idx="299">
                  <c:v>7.4749999999999686E-3</c:v>
                </c:pt>
                <c:pt idx="300">
                  <c:v>7.4999999999999685E-3</c:v>
                </c:pt>
                <c:pt idx="301">
                  <c:v>7.5249999999999683E-3</c:v>
                </c:pt>
                <c:pt idx="302">
                  <c:v>7.5499999999999682E-3</c:v>
                </c:pt>
                <c:pt idx="303">
                  <c:v>7.574999999999968E-3</c:v>
                </c:pt>
                <c:pt idx="304">
                  <c:v>7.5999999999999679E-3</c:v>
                </c:pt>
                <c:pt idx="305">
                  <c:v>7.6249999999999677E-3</c:v>
                </c:pt>
                <c:pt idx="306">
                  <c:v>7.6499999999999676E-3</c:v>
                </c:pt>
                <c:pt idx="307">
                  <c:v>7.6749999999999674E-3</c:v>
                </c:pt>
                <c:pt idx="308">
                  <c:v>7.6999999999999673E-3</c:v>
                </c:pt>
                <c:pt idx="309">
                  <c:v>7.7249999999999671E-3</c:v>
                </c:pt>
                <c:pt idx="310">
                  <c:v>7.749999999999967E-3</c:v>
                </c:pt>
                <c:pt idx="311">
                  <c:v>7.7749999999999668E-3</c:v>
                </c:pt>
                <c:pt idx="312">
                  <c:v>7.7999999999999667E-3</c:v>
                </c:pt>
                <c:pt idx="313">
                  <c:v>7.8249999999999674E-3</c:v>
                </c:pt>
                <c:pt idx="314">
                  <c:v>7.8499999999999681E-3</c:v>
                </c:pt>
                <c:pt idx="315">
                  <c:v>7.8749999999999688E-3</c:v>
                </c:pt>
                <c:pt idx="316">
                  <c:v>7.8999999999999695E-3</c:v>
                </c:pt>
                <c:pt idx="317">
                  <c:v>7.9249999999999703E-3</c:v>
                </c:pt>
                <c:pt idx="318">
                  <c:v>7.949999999999971E-3</c:v>
                </c:pt>
                <c:pt idx="319">
                  <c:v>7.9749999999999717E-3</c:v>
                </c:pt>
                <c:pt idx="320">
                  <c:v>7.9999999999999724E-3</c:v>
                </c:pt>
                <c:pt idx="321">
                  <c:v>8.0249999999999731E-3</c:v>
                </c:pt>
                <c:pt idx="322">
                  <c:v>8.0499999999999738E-3</c:v>
                </c:pt>
                <c:pt idx="323">
                  <c:v>8.0749999999999746E-3</c:v>
                </c:pt>
                <c:pt idx="324">
                  <c:v>8.0999999999999753E-3</c:v>
                </c:pt>
                <c:pt idx="325">
                  <c:v>8.124999999999976E-3</c:v>
                </c:pt>
                <c:pt idx="326">
                  <c:v>8.1499999999999767E-3</c:v>
                </c:pt>
                <c:pt idx="327">
                  <c:v>8.1749999999999774E-3</c:v>
                </c:pt>
                <c:pt idx="328">
                  <c:v>8.1999999999999781E-3</c:v>
                </c:pt>
                <c:pt idx="329">
                  <c:v>8.2249999999999789E-3</c:v>
                </c:pt>
                <c:pt idx="330">
                  <c:v>8.2499999999999796E-3</c:v>
                </c:pt>
                <c:pt idx="331">
                  <c:v>8.2749999999999803E-3</c:v>
                </c:pt>
                <c:pt idx="332">
                  <c:v>8.299999999999981E-3</c:v>
                </c:pt>
                <c:pt idx="333">
                  <c:v>8.3249999999999817E-3</c:v>
                </c:pt>
                <c:pt idx="334">
                  <c:v>8.3499999999999824E-3</c:v>
                </c:pt>
                <c:pt idx="335">
                  <c:v>8.3749999999999832E-3</c:v>
                </c:pt>
                <c:pt idx="336">
                  <c:v>8.3999999999999839E-3</c:v>
                </c:pt>
                <c:pt idx="337">
                  <c:v>8.4249999999999846E-3</c:v>
                </c:pt>
                <c:pt idx="338">
                  <c:v>8.4499999999999853E-3</c:v>
                </c:pt>
                <c:pt idx="339">
                  <c:v>8.474999999999986E-3</c:v>
                </c:pt>
                <c:pt idx="340">
                  <c:v>8.4999999999999867E-3</c:v>
                </c:pt>
                <c:pt idx="341">
                  <c:v>8.5249999999999874E-3</c:v>
                </c:pt>
                <c:pt idx="342">
                  <c:v>8.5499999999999882E-3</c:v>
                </c:pt>
                <c:pt idx="343">
                  <c:v>8.5749999999999889E-3</c:v>
                </c:pt>
                <c:pt idx="344">
                  <c:v>8.5999999999999896E-3</c:v>
                </c:pt>
                <c:pt idx="345">
                  <c:v>8.6249999999999903E-3</c:v>
                </c:pt>
                <c:pt idx="346">
                  <c:v>8.649999999999991E-3</c:v>
                </c:pt>
                <c:pt idx="347">
                  <c:v>8.6749999999999917E-3</c:v>
                </c:pt>
                <c:pt idx="348">
                  <c:v>8.6999999999999925E-3</c:v>
                </c:pt>
                <c:pt idx="349">
                  <c:v>8.7249999999999932E-3</c:v>
                </c:pt>
                <c:pt idx="350">
                  <c:v>8.7499999999999939E-3</c:v>
                </c:pt>
                <c:pt idx="351">
                  <c:v>8.7749999999999946E-3</c:v>
                </c:pt>
                <c:pt idx="352">
                  <c:v>8.7999999999999953E-3</c:v>
                </c:pt>
                <c:pt idx="353">
                  <c:v>8.824999999999996E-3</c:v>
                </c:pt>
                <c:pt idx="354">
                  <c:v>8.8499999999999968E-3</c:v>
                </c:pt>
                <c:pt idx="355">
                  <c:v>8.8749999999999975E-3</c:v>
                </c:pt>
                <c:pt idx="356">
                  <c:v>8.8999999999999982E-3</c:v>
                </c:pt>
                <c:pt idx="357">
                  <c:v>8.9249999999999989E-3</c:v>
                </c:pt>
                <c:pt idx="358">
                  <c:v>8.9499999999999996E-3</c:v>
                </c:pt>
                <c:pt idx="359">
                  <c:v>8.9750000000000003E-3</c:v>
                </c:pt>
                <c:pt idx="360">
                  <c:v>9.0000000000000011E-3</c:v>
                </c:pt>
                <c:pt idx="361">
                  <c:v>9.0250000000000018E-3</c:v>
                </c:pt>
                <c:pt idx="362">
                  <c:v>9.0500000000000025E-3</c:v>
                </c:pt>
                <c:pt idx="363">
                  <c:v>9.0750000000000032E-3</c:v>
                </c:pt>
                <c:pt idx="364">
                  <c:v>9.1000000000000039E-3</c:v>
                </c:pt>
                <c:pt idx="365">
                  <c:v>9.1250000000000046E-3</c:v>
                </c:pt>
                <c:pt idx="366">
                  <c:v>9.1500000000000054E-3</c:v>
                </c:pt>
                <c:pt idx="367">
                  <c:v>9.1750000000000061E-3</c:v>
                </c:pt>
                <c:pt idx="368">
                  <c:v>9.2000000000000068E-3</c:v>
                </c:pt>
                <c:pt idx="369">
                  <c:v>9.2250000000000075E-3</c:v>
                </c:pt>
                <c:pt idx="370">
                  <c:v>9.2500000000000082E-3</c:v>
                </c:pt>
                <c:pt idx="371">
                  <c:v>9.2750000000000089E-3</c:v>
                </c:pt>
                <c:pt idx="372">
                  <c:v>9.3000000000000096E-3</c:v>
                </c:pt>
                <c:pt idx="373">
                  <c:v>9.3250000000000104E-3</c:v>
                </c:pt>
                <c:pt idx="374">
                  <c:v>9.3500000000000111E-3</c:v>
                </c:pt>
                <c:pt idx="375">
                  <c:v>9.3750000000000118E-3</c:v>
                </c:pt>
                <c:pt idx="376">
                  <c:v>9.4000000000000125E-3</c:v>
                </c:pt>
                <c:pt idx="377">
                  <c:v>9.4250000000000132E-3</c:v>
                </c:pt>
                <c:pt idx="378">
                  <c:v>9.4500000000000139E-3</c:v>
                </c:pt>
                <c:pt idx="379">
                  <c:v>9.4750000000000147E-3</c:v>
                </c:pt>
                <c:pt idx="380">
                  <c:v>9.5000000000000154E-3</c:v>
                </c:pt>
                <c:pt idx="381">
                  <c:v>9.5250000000000161E-3</c:v>
                </c:pt>
                <c:pt idx="382">
                  <c:v>9.5500000000000168E-3</c:v>
                </c:pt>
                <c:pt idx="383">
                  <c:v>9.5750000000000175E-3</c:v>
                </c:pt>
                <c:pt idx="384">
                  <c:v>9.6000000000000182E-3</c:v>
                </c:pt>
                <c:pt idx="385">
                  <c:v>9.625000000000019E-3</c:v>
                </c:pt>
                <c:pt idx="386">
                  <c:v>9.6500000000000197E-3</c:v>
                </c:pt>
                <c:pt idx="387">
                  <c:v>9.6750000000000204E-3</c:v>
                </c:pt>
                <c:pt idx="388">
                  <c:v>9.7000000000000211E-3</c:v>
                </c:pt>
                <c:pt idx="389">
                  <c:v>9.7250000000000218E-3</c:v>
                </c:pt>
                <c:pt idx="390">
                  <c:v>9.7500000000000225E-3</c:v>
                </c:pt>
                <c:pt idx="391">
                  <c:v>9.7750000000000233E-3</c:v>
                </c:pt>
                <c:pt idx="392">
                  <c:v>9.800000000000024E-3</c:v>
                </c:pt>
                <c:pt idx="393">
                  <c:v>9.8250000000000247E-3</c:v>
                </c:pt>
                <c:pt idx="394">
                  <c:v>9.8500000000000254E-3</c:v>
                </c:pt>
                <c:pt idx="395">
                  <c:v>9.8750000000000261E-3</c:v>
                </c:pt>
                <c:pt idx="396">
                  <c:v>9.9000000000000268E-3</c:v>
                </c:pt>
                <c:pt idx="397">
                  <c:v>9.9250000000000276E-3</c:v>
                </c:pt>
                <c:pt idx="398">
                  <c:v>9.9500000000000283E-3</c:v>
                </c:pt>
                <c:pt idx="399">
                  <c:v>9.975000000000029E-3</c:v>
                </c:pt>
                <c:pt idx="400">
                  <c:v>1.000000000000003E-2</c:v>
                </c:pt>
              </c:numCache>
            </c:numRef>
          </c:xVal>
          <c:yVal>
            <c:numRef>
              <c:f>'Indiv f4'!$P$2:$P$402</c:f>
              <c:numCache>
                <c:formatCode>General</c:formatCode>
                <c:ptCount val="401"/>
                <c:pt idx="0">
                  <c:v>0</c:v>
                </c:pt>
                <c:pt idx="1">
                  <c:v>2.5000000000000001E-5</c:v>
                </c:pt>
                <c:pt idx="2">
                  <c:v>5.0000000000000002E-5</c:v>
                </c:pt>
                <c:pt idx="3">
                  <c:v>7.5000000000000007E-5</c:v>
                </c:pt>
                <c:pt idx="4">
                  <c:v>1E-4</c:v>
                </c:pt>
                <c:pt idx="5">
                  <c:v>1.25E-4</c:v>
                </c:pt>
                <c:pt idx="6">
                  <c:v>1.5000000000000001E-4</c:v>
                </c:pt>
                <c:pt idx="7">
                  <c:v>1.7500000000000003E-4</c:v>
                </c:pt>
                <c:pt idx="8">
                  <c:v>2.0000000000000004E-4</c:v>
                </c:pt>
                <c:pt idx="9">
                  <c:v>2.2500000000000005E-4</c:v>
                </c:pt>
                <c:pt idx="10">
                  <c:v>2.5000000000000006E-4</c:v>
                </c:pt>
                <c:pt idx="11">
                  <c:v>2.7500000000000007E-4</c:v>
                </c:pt>
                <c:pt idx="12">
                  <c:v>3.0000000000000008E-4</c:v>
                </c:pt>
                <c:pt idx="13">
                  <c:v>3.2500000000000009E-4</c:v>
                </c:pt>
                <c:pt idx="14">
                  <c:v>3.500000000000001E-4</c:v>
                </c:pt>
                <c:pt idx="15">
                  <c:v>3.7500000000000012E-4</c:v>
                </c:pt>
                <c:pt idx="16">
                  <c:v>4.0000000000000013E-4</c:v>
                </c:pt>
                <c:pt idx="17">
                  <c:v>4.2500000000000014E-4</c:v>
                </c:pt>
                <c:pt idx="18">
                  <c:v>4.5000000000000015E-4</c:v>
                </c:pt>
                <c:pt idx="19">
                  <c:v>4.7500000000000016E-4</c:v>
                </c:pt>
                <c:pt idx="20">
                  <c:v>5.0000000000000012E-4</c:v>
                </c:pt>
                <c:pt idx="21">
                  <c:v>5.2500000000000008E-4</c:v>
                </c:pt>
                <c:pt idx="22">
                  <c:v>5.5000000000000003E-4</c:v>
                </c:pt>
                <c:pt idx="23">
                  <c:v>5.7499999999999999E-4</c:v>
                </c:pt>
                <c:pt idx="24">
                  <c:v>5.9999999999999995E-4</c:v>
                </c:pt>
                <c:pt idx="25">
                  <c:v>6.249999999999999E-4</c:v>
                </c:pt>
                <c:pt idx="26">
                  <c:v>6.4999999999999986E-4</c:v>
                </c:pt>
                <c:pt idx="27">
                  <c:v>6.7499999999999982E-4</c:v>
                </c:pt>
                <c:pt idx="28">
                  <c:v>6.9999999999999978E-4</c:v>
                </c:pt>
                <c:pt idx="29">
                  <c:v>7.2499999999999973E-4</c:v>
                </c:pt>
                <c:pt idx="30">
                  <c:v>7.4999999999999969E-4</c:v>
                </c:pt>
                <c:pt idx="31">
                  <c:v>7.7499999999999965E-4</c:v>
                </c:pt>
                <c:pt idx="32">
                  <c:v>7.999999999999996E-4</c:v>
                </c:pt>
                <c:pt idx="33">
                  <c:v>8.2499999999999956E-4</c:v>
                </c:pt>
                <c:pt idx="34">
                  <c:v>8.4999999999999952E-4</c:v>
                </c:pt>
                <c:pt idx="35">
                  <c:v>8.7499999999999948E-4</c:v>
                </c:pt>
                <c:pt idx="36">
                  <c:v>8.9999999999999943E-4</c:v>
                </c:pt>
                <c:pt idx="37">
                  <c:v>9.2499999999999939E-4</c:v>
                </c:pt>
                <c:pt idx="38">
                  <c:v>9.4999999999999935E-4</c:v>
                </c:pt>
                <c:pt idx="39">
                  <c:v>9.749999999999993E-4</c:v>
                </c:pt>
                <c:pt idx="40">
                  <c:v>9.9999999999999937E-4</c:v>
                </c:pt>
                <c:pt idx="41">
                  <c:v>1.0249999999999994E-3</c:v>
                </c:pt>
                <c:pt idx="42">
                  <c:v>1.0499999999999995E-3</c:v>
                </c:pt>
                <c:pt idx="43">
                  <c:v>1.0749999999999996E-3</c:v>
                </c:pt>
                <c:pt idx="44">
                  <c:v>1.0999999999999996E-3</c:v>
                </c:pt>
                <c:pt idx="45">
                  <c:v>1.1249999999999997E-3</c:v>
                </c:pt>
                <c:pt idx="46">
                  <c:v>1.1499999999999998E-3</c:v>
                </c:pt>
                <c:pt idx="47">
                  <c:v>1.1749999999999998E-3</c:v>
                </c:pt>
                <c:pt idx="48">
                  <c:v>1.1999999999999999E-3</c:v>
                </c:pt>
                <c:pt idx="49">
                  <c:v>1.225E-3</c:v>
                </c:pt>
                <c:pt idx="50">
                  <c:v>1.25E-3</c:v>
                </c:pt>
                <c:pt idx="51">
                  <c:v>1.2750000000000001E-3</c:v>
                </c:pt>
                <c:pt idx="52">
                  <c:v>1.3000000000000002E-3</c:v>
                </c:pt>
                <c:pt idx="53">
                  <c:v>1.3250000000000002E-3</c:v>
                </c:pt>
                <c:pt idx="54">
                  <c:v>1.3500000000000003E-3</c:v>
                </c:pt>
                <c:pt idx="55">
                  <c:v>1.3750000000000004E-3</c:v>
                </c:pt>
                <c:pt idx="56">
                  <c:v>1.4000000000000004E-3</c:v>
                </c:pt>
                <c:pt idx="57">
                  <c:v>1.4250000000000005E-3</c:v>
                </c:pt>
                <c:pt idx="58">
                  <c:v>1.4500000000000006E-3</c:v>
                </c:pt>
                <c:pt idx="59">
                  <c:v>1.4750000000000006E-3</c:v>
                </c:pt>
                <c:pt idx="60">
                  <c:v>1.5000000000000007E-3</c:v>
                </c:pt>
                <c:pt idx="61">
                  <c:v>1.5250000000000007E-3</c:v>
                </c:pt>
                <c:pt idx="62">
                  <c:v>1.5500000000000008E-3</c:v>
                </c:pt>
                <c:pt idx="63">
                  <c:v>1.5750000000000009E-3</c:v>
                </c:pt>
                <c:pt idx="64">
                  <c:v>1.6000000000000009E-3</c:v>
                </c:pt>
                <c:pt idx="65">
                  <c:v>1.625000000000001E-3</c:v>
                </c:pt>
                <c:pt idx="66">
                  <c:v>1.6500000000000011E-3</c:v>
                </c:pt>
                <c:pt idx="67">
                  <c:v>1.6750000000000011E-3</c:v>
                </c:pt>
                <c:pt idx="68">
                  <c:v>1.7000000000000012E-3</c:v>
                </c:pt>
                <c:pt idx="69">
                  <c:v>1.7250000000000013E-3</c:v>
                </c:pt>
                <c:pt idx="70">
                  <c:v>1.7500000000000013E-3</c:v>
                </c:pt>
                <c:pt idx="71">
                  <c:v>1.7750000000000014E-3</c:v>
                </c:pt>
                <c:pt idx="72">
                  <c:v>1.8000000000000015E-3</c:v>
                </c:pt>
                <c:pt idx="73">
                  <c:v>1.8250000000000015E-3</c:v>
                </c:pt>
                <c:pt idx="74">
                  <c:v>1.8500000000000016E-3</c:v>
                </c:pt>
                <c:pt idx="75">
                  <c:v>1.8750000000000017E-3</c:v>
                </c:pt>
                <c:pt idx="76">
                  <c:v>1.9000000000000017E-3</c:v>
                </c:pt>
                <c:pt idx="77">
                  <c:v>1.9250000000000018E-3</c:v>
                </c:pt>
                <c:pt idx="78">
                  <c:v>1.9500000000000019E-3</c:v>
                </c:pt>
                <c:pt idx="79">
                  <c:v>1.9750000000000019E-3</c:v>
                </c:pt>
                <c:pt idx="80">
                  <c:v>2.0000000000000018E-3</c:v>
                </c:pt>
                <c:pt idx="81">
                  <c:v>2.0250000000000016E-3</c:v>
                </c:pt>
                <c:pt idx="82">
                  <c:v>2.0500000000000015E-3</c:v>
                </c:pt>
                <c:pt idx="83">
                  <c:v>2.0750000000000013E-3</c:v>
                </c:pt>
                <c:pt idx="84">
                  <c:v>2.1000000000000012E-3</c:v>
                </c:pt>
                <c:pt idx="85">
                  <c:v>2.125000000000001E-3</c:v>
                </c:pt>
                <c:pt idx="86">
                  <c:v>2.1500000000000009E-3</c:v>
                </c:pt>
                <c:pt idx="87">
                  <c:v>2.1750000000000007E-3</c:v>
                </c:pt>
                <c:pt idx="88">
                  <c:v>2.2000000000000006E-3</c:v>
                </c:pt>
                <c:pt idx="89">
                  <c:v>2.2250000000000004E-3</c:v>
                </c:pt>
                <c:pt idx="90">
                  <c:v>2.2500000000000003E-3</c:v>
                </c:pt>
                <c:pt idx="91">
                  <c:v>2.2750000000000001E-3</c:v>
                </c:pt>
                <c:pt idx="92">
                  <c:v>2.3E-3</c:v>
                </c:pt>
                <c:pt idx="93">
                  <c:v>2.3249999999999998E-3</c:v>
                </c:pt>
                <c:pt idx="94">
                  <c:v>2.3499999999999997E-3</c:v>
                </c:pt>
                <c:pt idx="95">
                  <c:v>2.3749999999999995E-3</c:v>
                </c:pt>
                <c:pt idx="96">
                  <c:v>2.3999999999999994E-3</c:v>
                </c:pt>
                <c:pt idx="97">
                  <c:v>2.4249999999999992E-3</c:v>
                </c:pt>
                <c:pt idx="98">
                  <c:v>2.4499999999999991E-3</c:v>
                </c:pt>
                <c:pt idx="99">
                  <c:v>2.4749999999999989E-3</c:v>
                </c:pt>
                <c:pt idx="100">
                  <c:v>2.4999999999999988E-3</c:v>
                </c:pt>
                <c:pt idx="101">
                  <c:v>2.5249999999999986E-3</c:v>
                </c:pt>
                <c:pt idx="102">
                  <c:v>2.5499999999999984E-3</c:v>
                </c:pt>
                <c:pt idx="103">
                  <c:v>2.5749999999999983E-3</c:v>
                </c:pt>
                <c:pt idx="104">
                  <c:v>2.5999999999999981E-3</c:v>
                </c:pt>
                <c:pt idx="105">
                  <c:v>2.624999999999998E-3</c:v>
                </c:pt>
                <c:pt idx="106">
                  <c:v>2.6499999999999978E-3</c:v>
                </c:pt>
                <c:pt idx="107">
                  <c:v>2.6749999999999977E-3</c:v>
                </c:pt>
                <c:pt idx="108">
                  <c:v>2.6999999999999975E-3</c:v>
                </c:pt>
                <c:pt idx="109">
                  <c:v>2.7249999999999974E-3</c:v>
                </c:pt>
                <c:pt idx="110">
                  <c:v>2.7499999999999972E-3</c:v>
                </c:pt>
                <c:pt idx="111">
                  <c:v>2.7749999999999971E-3</c:v>
                </c:pt>
                <c:pt idx="112">
                  <c:v>2.7999999999999969E-3</c:v>
                </c:pt>
                <c:pt idx="113">
                  <c:v>2.8249999999999968E-3</c:v>
                </c:pt>
                <c:pt idx="114">
                  <c:v>2.8499999999999966E-3</c:v>
                </c:pt>
                <c:pt idx="115">
                  <c:v>2.8749999999999965E-3</c:v>
                </c:pt>
                <c:pt idx="116">
                  <c:v>2.8999999999999963E-3</c:v>
                </c:pt>
                <c:pt idx="117">
                  <c:v>2.9249999999999962E-3</c:v>
                </c:pt>
                <c:pt idx="118">
                  <c:v>2.949999999999996E-3</c:v>
                </c:pt>
                <c:pt idx="119">
                  <c:v>2.9749999999999959E-3</c:v>
                </c:pt>
                <c:pt idx="120">
                  <c:v>2.9999999999999957E-3</c:v>
                </c:pt>
                <c:pt idx="121">
                  <c:v>3.0249999999999956E-3</c:v>
                </c:pt>
                <c:pt idx="122">
                  <c:v>3.0499999999999954E-3</c:v>
                </c:pt>
                <c:pt idx="123">
                  <c:v>3.0749999999999953E-3</c:v>
                </c:pt>
                <c:pt idx="124">
                  <c:v>3.0999999999999951E-3</c:v>
                </c:pt>
                <c:pt idx="125">
                  <c:v>3.124999999999995E-3</c:v>
                </c:pt>
                <c:pt idx="126">
                  <c:v>3.1499999999999948E-3</c:v>
                </c:pt>
                <c:pt idx="127">
                  <c:v>3.1749999999999947E-3</c:v>
                </c:pt>
                <c:pt idx="128">
                  <c:v>3.1999999999999945E-3</c:v>
                </c:pt>
                <c:pt idx="129">
                  <c:v>3.2249999999999944E-3</c:v>
                </c:pt>
                <c:pt idx="130">
                  <c:v>3.2499999999999942E-3</c:v>
                </c:pt>
                <c:pt idx="131">
                  <c:v>3.2749999999999941E-3</c:v>
                </c:pt>
                <c:pt idx="132">
                  <c:v>3.2999999999999939E-3</c:v>
                </c:pt>
                <c:pt idx="133">
                  <c:v>3.3249999999999938E-3</c:v>
                </c:pt>
                <c:pt idx="134">
                  <c:v>3.3499999999999936E-3</c:v>
                </c:pt>
                <c:pt idx="135">
                  <c:v>3.3749999999999935E-3</c:v>
                </c:pt>
                <c:pt idx="136">
                  <c:v>3.3999999999999933E-3</c:v>
                </c:pt>
                <c:pt idx="137">
                  <c:v>3.4249999999999932E-3</c:v>
                </c:pt>
                <c:pt idx="138">
                  <c:v>3.449999999999993E-3</c:v>
                </c:pt>
                <c:pt idx="139">
                  <c:v>3.4749999999999929E-3</c:v>
                </c:pt>
                <c:pt idx="140">
                  <c:v>3.4999999999999927E-3</c:v>
                </c:pt>
                <c:pt idx="141">
                  <c:v>3.5249999999999925E-3</c:v>
                </c:pt>
                <c:pt idx="142">
                  <c:v>3.5499999999999924E-3</c:v>
                </c:pt>
                <c:pt idx="143">
                  <c:v>3.5749999999999922E-3</c:v>
                </c:pt>
                <c:pt idx="144">
                  <c:v>3.5999999999999921E-3</c:v>
                </c:pt>
                <c:pt idx="145">
                  <c:v>3.6249999999999919E-3</c:v>
                </c:pt>
                <c:pt idx="146">
                  <c:v>3.6499999999999918E-3</c:v>
                </c:pt>
                <c:pt idx="147">
                  <c:v>3.6749999999999916E-3</c:v>
                </c:pt>
                <c:pt idx="148">
                  <c:v>3.6999999999999915E-3</c:v>
                </c:pt>
                <c:pt idx="149">
                  <c:v>3.7249999999999913E-3</c:v>
                </c:pt>
                <c:pt idx="150">
                  <c:v>3.7499999999999912E-3</c:v>
                </c:pt>
                <c:pt idx="151">
                  <c:v>3.774999999999991E-3</c:v>
                </c:pt>
                <c:pt idx="152">
                  <c:v>3.7999999999999909E-3</c:v>
                </c:pt>
                <c:pt idx="153">
                  <c:v>3.8249999999999907E-3</c:v>
                </c:pt>
                <c:pt idx="154">
                  <c:v>3.8499999999999906E-3</c:v>
                </c:pt>
                <c:pt idx="155">
                  <c:v>3.8749999999999904E-3</c:v>
                </c:pt>
                <c:pt idx="156">
                  <c:v>3.8999999999999903E-3</c:v>
                </c:pt>
                <c:pt idx="157">
                  <c:v>3.9249999999999901E-3</c:v>
                </c:pt>
                <c:pt idx="158">
                  <c:v>3.94999999999999E-3</c:v>
                </c:pt>
                <c:pt idx="159">
                  <c:v>3.9749999999999898E-3</c:v>
                </c:pt>
                <c:pt idx="160">
                  <c:v>3.9999999999999897E-3</c:v>
                </c:pt>
                <c:pt idx="161">
                  <c:v>4.0249999999999895E-3</c:v>
                </c:pt>
                <c:pt idx="162">
                  <c:v>4.0499999999999894E-3</c:v>
                </c:pt>
                <c:pt idx="163">
                  <c:v>4.0749999999999892E-3</c:v>
                </c:pt>
                <c:pt idx="164">
                  <c:v>4.0999999999999891E-3</c:v>
                </c:pt>
                <c:pt idx="165">
                  <c:v>4.1249999999999889E-3</c:v>
                </c:pt>
                <c:pt idx="166">
                  <c:v>4.1499999999999888E-3</c:v>
                </c:pt>
                <c:pt idx="167">
                  <c:v>4.1749999999999886E-3</c:v>
                </c:pt>
                <c:pt idx="168">
                  <c:v>4.1999999999999885E-3</c:v>
                </c:pt>
                <c:pt idx="169">
                  <c:v>4.2249999999999883E-3</c:v>
                </c:pt>
                <c:pt idx="170">
                  <c:v>4.2499999999999882E-3</c:v>
                </c:pt>
                <c:pt idx="171">
                  <c:v>4.274999999999988E-3</c:v>
                </c:pt>
                <c:pt idx="172">
                  <c:v>4.2999999999999879E-3</c:v>
                </c:pt>
                <c:pt idx="173">
                  <c:v>4.3249999999999877E-3</c:v>
                </c:pt>
                <c:pt idx="174">
                  <c:v>4.3499999999999876E-3</c:v>
                </c:pt>
                <c:pt idx="175">
                  <c:v>4.3749999999999874E-3</c:v>
                </c:pt>
                <c:pt idx="176">
                  <c:v>4.3999999999999873E-3</c:v>
                </c:pt>
                <c:pt idx="177">
                  <c:v>4.4249999999999871E-3</c:v>
                </c:pt>
                <c:pt idx="178">
                  <c:v>4.449999999999987E-3</c:v>
                </c:pt>
                <c:pt idx="179">
                  <c:v>4.4749999999999868E-3</c:v>
                </c:pt>
                <c:pt idx="180">
                  <c:v>4.4999999999999866E-3</c:v>
                </c:pt>
                <c:pt idx="181">
                  <c:v>4.5249999999999865E-3</c:v>
                </c:pt>
                <c:pt idx="182">
                  <c:v>4.5499999999999863E-3</c:v>
                </c:pt>
                <c:pt idx="183">
                  <c:v>4.5749999999999862E-3</c:v>
                </c:pt>
                <c:pt idx="184">
                  <c:v>4.599999999999986E-3</c:v>
                </c:pt>
                <c:pt idx="185">
                  <c:v>4.6249999999999859E-3</c:v>
                </c:pt>
                <c:pt idx="186">
                  <c:v>4.6499999999999857E-3</c:v>
                </c:pt>
                <c:pt idx="187">
                  <c:v>4.6749999999999856E-3</c:v>
                </c:pt>
                <c:pt idx="188">
                  <c:v>4.6999999999999854E-3</c:v>
                </c:pt>
                <c:pt idx="189">
                  <c:v>4.7249999999999853E-3</c:v>
                </c:pt>
                <c:pt idx="190">
                  <c:v>4.7499999999999851E-3</c:v>
                </c:pt>
                <c:pt idx="191">
                  <c:v>4.774999999999985E-3</c:v>
                </c:pt>
                <c:pt idx="192">
                  <c:v>4.7999999999999848E-3</c:v>
                </c:pt>
                <c:pt idx="193">
                  <c:v>4.8249999999999847E-3</c:v>
                </c:pt>
                <c:pt idx="194">
                  <c:v>4.8499999999999845E-3</c:v>
                </c:pt>
                <c:pt idx="195">
                  <c:v>4.8749999999999844E-3</c:v>
                </c:pt>
                <c:pt idx="196">
                  <c:v>4.8999999999999842E-3</c:v>
                </c:pt>
                <c:pt idx="197">
                  <c:v>4.9249999999999841E-3</c:v>
                </c:pt>
                <c:pt idx="198">
                  <c:v>4.9499999999999839E-3</c:v>
                </c:pt>
                <c:pt idx="199">
                  <c:v>4.9749999999999838E-3</c:v>
                </c:pt>
                <c:pt idx="200">
                  <c:v>4.9999999999999836E-3</c:v>
                </c:pt>
                <c:pt idx="201">
                  <c:v>5.0249999999999835E-3</c:v>
                </c:pt>
                <c:pt idx="202">
                  <c:v>5.0499999999999833E-3</c:v>
                </c:pt>
                <c:pt idx="203">
                  <c:v>5.0749999999999832E-3</c:v>
                </c:pt>
                <c:pt idx="204">
                  <c:v>5.099999999999983E-3</c:v>
                </c:pt>
                <c:pt idx="205">
                  <c:v>5.1249999999999829E-3</c:v>
                </c:pt>
                <c:pt idx="206">
                  <c:v>5.1499999999999827E-3</c:v>
                </c:pt>
                <c:pt idx="207">
                  <c:v>5.1749999999999826E-3</c:v>
                </c:pt>
                <c:pt idx="208">
                  <c:v>5.1999999999999824E-3</c:v>
                </c:pt>
                <c:pt idx="209">
                  <c:v>5.2249999999999823E-3</c:v>
                </c:pt>
                <c:pt idx="210">
                  <c:v>5.2499999999999821E-3</c:v>
                </c:pt>
                <c:pt idx="211">
                  <c:v>5.274999999999982E-3</c:v>
                </c:pt>
                <c:pt idx="212">
                  <c:v>5.2999999999999818E-3</c:v>
                </c:pt>
                <c:pt idx="213">
                  <c:v>5.3249999999999817E-3</c:v>
                </c:pt>
                <c:pt idx="214">
                  <c:v>5.3499999999999815E-3</c:v>
                </c:pt>
                <c:pt idx="215">
                  <c:v>5.3749999999999814E-3</c:v>
                </c:pt>
                <c:pt idx="216">
                  <c:v>5.3999999999999812E-3</c:v>
                </c:pt>
                <c:pt idx="217">
                  <c:v>5.4249999999999811E-3</c:v>
                </c:pt>
                <c:pt idx="218">
                  <c:v>5.4499999999999809E-3</c:v>
                </c:pt>
                <c:pt idx="219">
                  <c:v>5.4749999999999808E-3</c:v>
                </c:pt>
                <c:pt idx="220">
                  <c:v>5.4999999999999806E-3</c:v>
                </c:pt>
                <c:pt idx="221">
                  <c:v>5.5249999999999804E-3</c:v>
                </c:pt>
                <c:pt idx="222">
                  <c:v>5.5499999999999803E-3</c:v>
                </c:pt>
                <c:pt idx="223">
                  <c:v>5.5749999999999801E-3</c:v>
                </c:pt>
                <c:pt idx="224">
                  <c:v>5.59999999999998E-3</c:v>
                </c:pt>
                <c:pt idx="225">
                  <c:v>5.6249999999999798E-3</c:v>
                </c:pt>
                <c:pt idx="226">
                  <c:v>5.6499999999999797E-3</c:v>
                </c:pt>
                <c:pt idx="227">
                  <c:v>5.6749999999999795E-3</c:v>
                </c:pt>
                <c:pt idx="228">
                  <c:v>5.6999999999999794E-3</c:v>
                </c:pt>
                <c:pt idx="229">
                  <c:v>5.7249999999999792E-3</c:v>
                </c:pt>
                <c:pt idx="230">
                  <c:v>5.7499999999999791E-3</c:v>
                </c:pt>
                <c:pt idx="231">
                  <c:v>5.7749999999999789E-3</c:v>
                </c:pt>
                <c:pt idx="232">
                  <c:v>5.7999999999999788E-3</c:v>
                </c:pt>
                <c:pt idx="233">
                  <c:v>5.8249999999999786E-3</c:v>
                </c:pt>
                <c:pt idx="234">
                  <c:v>5.8499999999999785E-3</c:v>
                </c:pt>
                <c:pt idx="235">
                  <c:v>5.8749999999999783E-3</c:v>
                </c:pt>
                <c:pt idx="236">
                  <c:v>5.8999999999999782E-3</c:v>
                </c:pt>
                <c:pt idx="237">
                  <c:v>5.924999999999978E-3</c:v>
                </c:pt>
                <c:pt idx="238">
                  <c:v>5.9499999999999779E-3</c:v>
                </c:pt>
                <c:pt idx="239">
                  <c:v>5.9749999999999777E-3</c:v>
                </c:pt>
                <c:pt idx="240">
                  <c:v>5.9999999999999776E-3</c:v>
                </c:pt>
                <c:pt idx="241">
                  <c:v>6.0249999999999774E-3</c:v>
                </c:pt>
                <c:pt idx="242">
                  <c:v>6.0499999999999773E-3</c:v>
                </c:pt>
                <c:pt idx="243">
                  <c:v>6.0749999999999771E-3</c:v>
                </c:pt>
                <c:pt idx="244">
                  <c:v>6.099999999999977E-3</c:v>
                </c:pt>
                <c:pt idx="245">
                  <c:v>6.1249999999999768E-3</c:v>
                </c:pt>
                <c:pt idx="246">
                  <c:v>6.1499999999999767E-3</c:v>
                </c:pt>
                <c:pt idx="247">
                  <c:v>6.1749999999999765E-3</c:v>
                </c:pt>
                <c:pt idx="248">
                  <c:v>6.1999999999999764E-3</c:v>
                </c:pt>
                <c:pt idx="249">
                  <c:v>6.2249999999999762E-3</c:v>
                </c:pt>
                <c:pt idx="250">
                  <c:v>6.2499999999999761E-3</c:v>
                </c:pt>
                <c:pt idx="251">
                  <c:v>6.2749999999999759E-3</c:v>
                </c:pt>
                <c:pt idx="252">
                  <c:v>6.2999999999999758E-3</c:v>
                </c:pt>
                <c:pt idx="253">
                  <c:v>6.3249999999999756E-3</c:v>
                </c:pt>
                <c:pt idx="254">
                  <c:v>6.3499999999999755E-3</c:v>
                </c:pt>
                <c:pt idx="255">
                  <c:v>6.3749999999999753E-3</c:v>
                </c:pt>
                <c:pt idx="256">
                  <c:v>6.3999999999999752E-3</c:v>
                </c:pt>
                <c:pt idx="257">
                  <c:v>6.424999999999975E-3</c:v>
                </c:pt>
                <c:pt idx="258">
                  <c:v>6.4499999999999749E-3</c:v>
                </c:pt>
                <c:pt idx="259">
                  <c:v>6.4749999999999747E-3</c:v>
                </c:pt>
                <c:pt idx="260">
                  <c:v>6.4999999999999745E-3</c:v>
                </c:pt>
                <c:pt idx="261">
                  <c:v>6.5249999999999744E-3</c:v>
                </c:pt>
                <c:pt idx="262">
                  <c:v>6.5499999999999742E-3</c:v>
                </c:pt>
                <c:pt idx="263">
                  <c:v>6.5749999999999741E-3</c:v>
                </c:pt>
                <c:pt idx="264">
                  <c:v>6.5999999999999739E-3</c:v>
                </c:pt>
                <c:pt idx="265">
                  <c:v>6.6249999999999738E-3</c:v>
                </c:pt>
                <c:pt idx="266">
                  <c:v>6.6499999999999736E-3</c:v>
                </c:pt>
                <c:pt idx="267">
                  <c:v>6.6749999999999735E-3</c:v>
                </c:pt>
                <c:pt idx="268">
                  <c:v>6.6999999999999733E-3</c:v>
                </c:pt>
                <c:pt idx="269">
                  <c:v>6.7249999999999732E-3</c:v>
                </c:pt>
                <c:pt idx="270">
                  <c:v>6.749999999999973E-3</c:v>
                </c:pt>
                <c:pt idx="271">
                  <c:v>6.7749999999999729E-3</c:v>
                </c:pt>
                <c:pt idx="272">
                  <c:v>6.7999999999999727E-3</c:v>
                </c:pt>
                <c:pt idx="273">
                  <c:v>6.8249999999999726E-3</c:v>
                </c:pt>
                <c:pt idx="274">
                  <c:v>6.8499999999999724E-3</c:v>
                </c:pt>
                <c:pt idx="275">
                  <c:v>6.8749999999999723E-3</c:v>
                </c:pt>
                <c:pt idx="276">
                  <c:v>6.8999999999999721E-3</c:v>
                </c:pt>
                <c:pt idx="277">
                  <c:v>6.924999999999972E-3</c:v>
                </c:pt>
                <c:pt idx="278">
                  <c:v>6.9499999999999718E-3</c:v>
                </c:pt>
                <c:pt idx="279">
                  <c:v>6.9749999999999717E-3</c:v>
                </c:pt>
                <c:pt idx="280">
                  <c:v>6.9999999999999715E-3</c:v>
                </c:pt>
                <c:pt idx="281">
                  <c:v>7.0249999999999714E-3</c:v>
                </c:pt>
                <c:pt idx="282">
                  <c:v>7.0499999999999712E-3</c:v>
                </c:pt>
                <c:pt idx="283">
                  <c:v>7.0749999999999711E-3</c:v>
                </c:pt>
                <c:pt idx="284">
                  <c:v>7.0999999999999709E-3</c:v>
                </c:pt>
                <c:pt idx="285">
                  <c:v>7.1249999999999708E-3</c:v>
                </c:pt>
                <c:pt idx="286">
                  <c:v>7.1499999999999706E-3</c:v>
                </c:pt>
                <c:pt idx="287">
                  <c:v>7.1749999999999705E-3</c:v>
                </c:pt>
                <c:pt idx="288">
                  <c:v>7.1999999999999703E-3</c:v>
                </c:pt>
                <c:pt idx="289">
                  <c:v>7.2249999999999702E-3</c:v>
                </c:pt>
                <c:pt idx="290">
                  <c:v>7.24999999999997E-3</c:v>
                </c:pt>
                <c:pt idx="291">
                  <c:v>7.2749999999999699E-3</c:v>
                </c:pt>
                <c:pt idx="292">
                  <c:v>7.2999999999999697E-3</c:v>
                </c:pt>
                <c:pt idx="293">
                  <c:v>7.3249999999999696E-3</c:v>
                </c:pt>
                <c:pt idx="294">
                  <c:v>7.3499999999999694E-3</c:v>
                </c:pt>
                <c:pt idx="295">
                  <c:v>7.3749999999999693E-3</c:v>
                </c:pt>
                <c:pt idx="296">
                  <c:v>7.3999999999999691E-3</c:v>
                </c:pt>
                <c:pt idx="297">
                  <c:v>7.424999999999969E-3</c:v>
                </c:pt>
                <c:pt idx="298">
                  <c:v>7.4499999999999688E-3</c:v>
                </c:pt>
                <c:pt idx="299">
                  <c:v>7.4749999999999686E-3</c:v>
                </c:pt>
                <c:pt idx="300">
                  <c:v>7.4999999999999685E-3</c:v>
                </c:pt>
                <c:pt idx="301">
                  <c:v>7.5249999999999683E-3</c:v>
                </c:pt>
                <c:pt idx="302">
                  <c:v>7.5499999999999682E-3</c:v>
                </c:pt>
                <c:pt idx="303">
                  <c:v>7.574999999999968E-3</c:v>
                </c:pt>
                <c:pt idx="304">
                  <c:v>7.5999999999999679E-3</c:v>
                </c:pt>
                <c:pt idx="305">
                  <c:v>7.6249999999999677E-3</c:v>
                </c:pt>
                <c:pt idx="306">
                  <c:v>7.6499999999999676E-3</c:v>
                </c:pt>
                <c:pt idx="307">
                  <c:v>7.6749999999999674E-3</c:v>
                </c:pt>
                <c:pt idx="308">
                  <c:v>7.6999999999999673E-3</c:v>
                </c:pt>
                <c:pt idx="309">
                  <c:v>7.7249999999999671E-3</c:v>
                </c:pt>
                <c:pt idx="310">
                  <c:v>7.749999999999967E-3</c:v>
                </c:pt>
                <c:pt idx="311">
                  <c:v>7.7749999999999668E-3</c:v>
                </c:pt>
                <c:pt idx="312">
                  <c:v>7.7999999999999667E-3</c:v>
                </c:pt>
                <c:pt idx="313">
                  <c:v>7.8249999999999674E-3</c:v>
                </c:pt>
                <c:pt idx="314">
                  <c:v>7.8499999999999681E-3</c:v>
                </c:pt>
                <c:pt idx="315">
                  <c:v>7.8749999999999688E-3</c:v>
                </c:pt>
                <c:pt idx="316">
                  <c:v>7.8999999999999695E-3</c:v>
                </c:pt>
                <c:pt idx="317">
                  <c:v>7.9249999999999703E-3</c:v>
                </c:pt>
                <c:pt idx="318">
                  <c:v>7.949999999999971E-3</c:v>
                </c:pt>
                <c:pt idx="319">
                  <c:v>7.9749999999999717E-3</c:v>
                </c:pt>
                <c:pt idx="320">
                  <c:v>7.9999999999999724E-3</c:v>
                </c:pt>
                <c:pt idx="321">
                  <c:v>8.0249999999999731E-3</c:v>
                </c:pt>
                <c:pt idx="322">
                  <c:v>8.0499999999999738E-3</c:v>
                </c:pt>
                <c:pt idx="323">
                  <c:v>8.0749999999999746E-3</c:v>
                </c:pt>
                <c:pt idx="324">
                  <c:v>8.0999999999999753E-3</c:v>
                </c:pt>
                <c:pt idx="325">
                  <c:v>8.124999999999976E-3</c:v>
                </c:pt>
                <c:pt idx="326">
                  <c:v>8.1499999999999767E-3</c:v>
                </c:pt>
                <c:pt idx="327">
                  <c:v>8.1749999999999774E-3</c:v>
                </c:pt>
                <c:pt idx="328">
                  <c:v>8.1999999999999781E-3</c:v>
                </c:pt>
                <c:pt idx="329">
                  <c:v>8.2249999999999789E-3</c:v>
                </c:pt>
                <c:pt idx="330">
                  <c:v>8.2499999999999796E-3</c:v>
                </c:pt>
                <c:pt idx="331">
                  <c:v>8.2749999999999803E-3</c:v>
                </c:pt>
                <c:pt idx="332">
                  <c:v>8.299999999999981E-3</c:v>
                </c:pt>
                <c:pt idx="333">
                  <c:v>8.3249999999999817E-3</c:v>
                </c:pt>
                <c:pt idx="334">
                  <c:v>8.3499999999999824E-3</c:v>
                </c:pt>
                <c:pt idx="335">
                  <c:v>8.3749999999999832E-3</c:v>
                </c:pt>
                <c:pt idx="336">
                  <c:v>8.3999999999999839E-3</c:v>
                </c:pt>
                <c:pt idx="337">
                  <c:v>8.4249999999999846E-3</c:v>
                </c:pt>
                <c:pt idx="338">
                  <c:v>8.4499999999999853E-3</c:v>
                </c:pt>
                <c:pt idx="339">
                  <c:v>8.474999999999986E-3</c:v>
                </c:pt>
                <c:pt idx="340">
                  <c:v>8.4999999999999867E-3</c:v>
                </c:pt>
                <c:pt idx="341">
                  <c:v>8.5249999999999874E-3</c:v>
                </c:pt>
                <c:pt idx="342">
                  <c:v>8.5499999999999882E-3</c:v>
                </c:pt>
                <c:pt idx="343">
                  <c:v>8.5749999999999889E-3</c:v>
                </c:pt>
                <c:pt idx="344">
                  <c:v>8.5999999999999896E-3</c:v>
                </c:pt>
                <c:pt idx="345">
                  <c:v>8.6249999999999903E-3</c:v>
                </c:pt>
                <c:pt idx="346">
                  <c:v>8.649999999999991E-3</c:v>
                </c:pt>
                <c:pt idx="347">
                  <c:v>8.6749999999999917E-3</c:v>
                </c:pt>
                <c:pt idx="348">
                  <c:v>8.6999999999999925E-3</c:v>
                </c:pt>
                <c:pt idx="349">
                  <c:v>8.7249999999999932E-3</c:v>
                </c:pt>
                <c:pt idx="350">
                  <c:v>8.7499999999999939E-3</c:v>
                </c:pt>
                <c:pt idx="351">
                  <c:v>8.7749999999999946E-3</c:v>
                </c:pt>
                <c:pt idx="352">
                  <c:v>8.7999999999999953E-3</c:v>
                </c:pt>
                <c:pt idx="353">
                  <c:v>8.824999999999996E-3</c:v>
                </c:pt>
                <c:pt idx="354">
                  <c:v>8.8499999999999968E-3</c:v>
                </c:pt>
                <c:pt idx="355">
                  <c:v>8.8749999999999975E-3</c:v>
                </c:pt>
                <c:pt idx="356">
                  <c:v>8.8999999999999982E-3</c:v>
                </c:pt>
                <c:pt idx="357">
                  <c:v>8.9249999999999989E-3</c:v>
                </c:pt>
                <c:pt idx="358">
                  <c:v>8.9499999999999996E-3</c:v>
                </c:pt>
                <c:pt idx="359">
                  <c:v>8.9750000000000003E-3</c:v>
                </c:pt>
                <c:pt idx="360">
                  <c:v>9.0000000000000011E-3</c:v>
                </c:pt>
                <c:pt idx="361">
                  <c:v>9.0250000000000018E-3</c:v>
                </c:pt>
                <c:pt idx="362">
                  <c:v>9.0500000000000025E-3</c:v>
                </c:pt>
                <c:pt idx="363">
                  <c:v>9.0750000000000032E-3</c:v>
                </c:pt>
                <c:pt idx="364">
                  <c:v>9.1000000000000039E-3</c:v>
                </c:pt>
                <c:pt idx="365">
                  <c:v>9.1250000000000046E-3</c:v>
                </c:pt>
                <c:pt idx="366">
                  <c:v>9.1500000000000054E-3</c:v>
                </c:pt>
                <c:pt idx="367">
                  <c:v>9.1750000000000061E-3</c:v>
                </c:pt>
                <c:pt idx="368">
                  <c:v>9.2000000000000068E-3</c:v>
                </c:pt>
                <c:pt idx="369">
                  <c:v>9.2250000000000075E-3</c:v>
                </c:pt>
                <c:pt idx="370">
                  <c:v>9.2500000000000082E-3</c:v>
                </c:pt>
                <c:pt idx="371">
                  <c:v>9.2750000000000089E-3</c:v>
                </c:pt>
                <c:pt idx="372">
                  <c:v>9.3000000000000096E-3</c:v>
                </c:pt>
                <c:pt idx="373">
                  <c:v>9.3250000000000104E-3</c:v>
                </c:pt>
                <c:pt idx="374">
                  <c:v>9.3500000000000111E-3</c:v>
                </c:pt>
                <c:pt idx="375">
                  <c:v>9.3750000000000118E-3</c:v>
                </c:pt>
                <c:pt idx="376">
                  <c:v>9.4000000000000125E-3</c:v>
                </c:pt>
                <c:pt idx="377">
                  <c:v>9.4250000000000132E-3</c:v>
                </c:pt>
                <c:pt idx="378">
                  <c:v>9.4500000000000139E-3</c:v>
                </c:pt>
                <c:pt idx="379">
                  <c:v>9.4750000000000147E-3</c:v>
                </c:pt>
                <c:pt idx="380">
                  <c:v>9.5000000000000154E-3</c:v>
                </c:pt>
                <c:pt idx="381">
                  <c:v>9.5250000000000161E-3</c:v>
                </c:pt>
                <c:pt idx="382">
                  <c:v>9.5500000000000168E-3</c:v>
                </c:pt>
                <c:pt idx="383">
                  <c:v>9.5750000000000175E-3</c:v>
                </c:pt>
                <c:pt idx="384">
                  <c:v>9.6000000000000182E-3</c:v>
                </c:pt>
                <c:pt idx="385">
                  <c:v>9.625000000000019E-3</c:v>
                </c:pt>
                <c:pt idx="386">
                  <c:v>9.6500000000000197E-3</c:v>
                </c:pt>
                <c:pt idx="387">
                  <c:v>9.6750000000000204E-3</c:v>
                </c:pt>
                <c:pt idx="388">
                  <c:v>9.7000000000000211E-3</c:v>
                </c:pt>
                <c:pt idx="389">
                  <c:v>9.7250000000000218E-3</c:v>
                </c:pt>
                <c:pt idx="390">
                  <c:v>9.7500000000000225E-3</c:v>
                </c:pt>
                <c:pt idx="391">
                  <c:v>9.7750000000000233E-3</c:v>
                </c:pt>
                <c:pt idx="392">
                  <c:v>9.800000000000024E-3</c:v>
                </c:pt>
                <c:pt idx="393">
                  <c:v>9.8250000000000247E-3</c:v>
                </c:pt>
                <c:pt idx="394">
                  <c:v>9.8500000000000254E-3</c:v>
                </c:pt>
                <c:pt idx="395">
                  <c:v>9.8750000000000261E-3</c:v>
                </c:pt>
                <c:pt idx="396">
                  <c:v>9.9000000000000268E-3</c:v>
                </c:pt>
                <c:pt idx="397">
                  <c:v>9.9250000000000276E-3</c:v>
                </c:pt>
                <c:pt idx="398">
                  <c:v>9.9500000000000283E-3</c:v>
                </c:pt>
                <c:pt idx="399">
                  <c:v>9.975000000000029E-3</c:v>
                </c:pt>
                <c:pt idx="400">
                  <c:v>1.000000000000003E-2</c:v>
                </c:pt>
              </c:numCache>
            </c:numRef>
          </c:yVal>
          <c:smooth val="0"/>
        </c:ser>
        <c:ser>
          <c:idx val="5"/>
          <c:order val="5"/>
          <c:tx>
            <c:v>Blatterhohle</c:v>
          </c:tx>
          <c:spPr>
            <a:ln w="28575">
              <a:noFill/>
            </a:ln>
          </c:spPr>
          <c:marker>
            <c:symbol val="x"/>
            <c:size val="6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'Indiv f4'!$L$32:$L$33</c:f>
              <c:numCache>
                <c:formatCode>General</c:formatCode>
                <c:ptCount val="2"/>
                <c:pt idx="0">
                  <c:v>7.6870000000000003E-3</c:v>
                </c:pt>
                <c:pt idx="1">
                  <c:v>8.1460000000000005E-3</c:v>
                </c:pt>
              </c:numCache>
            </c:numRef>
          </c:xVal>
          <c:yVal>
            <c:numRef>
              <c:f>'Indiv f4'!$M$32:$M$33</c:f>
              <c:numCache>
                <c:formatCode>General</c:formatCode>
                <c:ptCount val="2"/>
                <c:pt idx="0">
                  <c:v>8.2620000000000002E-3</c:v>
                </c:pt>
                <c:pt idx="1">
                  <c:v>7.489E-3</c:v>
                </c:pt>
              </c:numCache>
            </c:numRef>
          </c:yVal>
          <c:smooth val="0"/>
        </c:ser>
        <c:ser>
          <c:idx val="6"/>
          <c:order val="6"/>
          <c:tx>
            <c:v>Hungary EN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'Indiv f4'!$L$34:$L$39</c:f>
              <c:numCache>
                <c:formatCode>General</c:formatCode>
                <c:ptCount val="6"/>
                <c:pt idx="0">
                  <c:v>6.3400000000000001E-4</c:v>
                </c:pt>
                <c:pt idx="1">
                  <c:v>2.3900000000000001E-4</c:v>
                </c:pt>
                <c:pt idx="2">
                  <c:v>6.7400000000000001E-4</c:v>
                </c:pt>
                <c:pt idx="3">
                  <c:v>-1.9999999999999999E-6</c:v>
                </c:pt>
                <c:pt idx="4">
                  <c:v>1.9250000000000001E-3</c:v>
                </c:pt>
                <c:pt idx="5">
                  <c:v>-1.5799999999999999E-4</c:v>
                </c:pt>
              </c:numCache>
            </c:numRef>
          </c:xVal>
          <c:yVal>
            <c:numRef>
              <c:f>'Indiv f4'!$M$34:$M$39</c:f>
              <c:numCache>
                <c:formatCode>General</c:formatCode>
                <c:ptCount val="6"/>
                <c:pt idx="0">
                  <c:v>4.2999999999999999E-4</c:v>
                </c:pt>
                <c:pt idx="1">
                  <c:v>-2.0799999999999999E-4</c:v>
                </c:pt>
                <c:pt idx="2">
                  <c:v>8.8000000000000003E-4</c:v>
                </c:pt>
                <c:pt idx="3">
                  <c:v>-3.9599999999999998E-4</c:v>
                </c:pt>
                <c:pt idx="4">
                  <c:v>1.467E-3</c:v>
                </c:pt>
                <c:pt idx="5">
                  <c:v>1.46E-4</c:v>
                </c:pt>
              </c:numCache>
            </c:numRef>
          </c:yVal>
          <c:smooth val="0"/>
        </c:ser>
        <c:ser>
          <c:idx val="7"/>
          <c:order val="7"/>
          <c:tx>
            <c:v>Hungary MN/LN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'Indiv f4'!$L$40:$L$62</c:f>
              <c:numCache>
                <c:formatCode>General</c:formatCode>
                <c:ptCount val="23"/>
                <c:pt idx="0">
                  <c:v>2.5300000000000001E-3</c:v>
                </c:pt>
                <c:pt idx="1">
                  <c:v>1.2329999999999999E-3</c:v>
                </c:pt>
                <c:pt idx="2">
                  <c:v>-1.2799999999999999E-4</c:v>
                </c:pt>
                <c:pt idx="3">
                  <c:v>4.8299999999999998E-4</c:v>
                </c:pt>
                <c:pt idx="4">
                  <c:v>1.9719999999999998E-3</c:v>
                </c:pt>
                <c:pt idx="5">
                  <c:v>2.1670000000000001E-3</c:v>
                </c:pt>
                <c:pt idx="6">
                  <c:v>3.153E-3</c:v>
                </c:pt>
                <c:pt idx="7">
                  <c:v>2.6779999999999998E-3</c:v>
                </c:pt>
                <c:pt idx="8">
                  <c:v>2.9060000000000002E-3</c:v>
                </c:pt>
                <c:pt idx="9">
                  <c:v>2.7109999999999999E-3</c:v>
                </c:pt>
                <c:pt idx="10">
                  <c:v>1.2229999999999999E-3</c:v>
                </c:pt>
                <c:pt idx="11">
                  <c:v>2.941E-3</c:v>
                </c:pt>
                <c:pt idx="12">
                  <c:v>2.9840000000000001E-3</c:v>
                </c:pt>
                <c:pt idx="13">
                  <c:v>2.9320000000000001E-3</c:v>
                </c:pt>
                <c:pt idx="14">
                  <c:v>2.1199999999999999E-3</c:v>
                </c:pt>
                <c:pt idx="15">
                  <c:v>2.4680000000000001E-3</c:v>
                </c:pt>
                <c:pt idx="16">
                  <c:v>2.8700000000000002E-3</c:v>
                </c:pt>
                <c:pt idx="17">
                  <c:v>1.725E-3</c:v>
                </c:pt>
                <c:pt idx="18">
                  <c:v>1.902E-3</c:v>
                </c:pt>
                <c:pt idx="19">
                  <c:v>1.867E-3</c:v>
                </c:pt>
                <c:pt idx="20">
                  <c:v>2.8530000000000001E-3</c:v>
                </c:pt>
                <c:pt idx="21">
                  <c:v>1.059E-3</c:v>
                </c:pt>
                <c:pt idx="22">
                  <c:v>-2.6400000000000002E-4</c:v>
                </c:pt>
              </c:numCache>
            </c:numRef>
          </c:xVal>
          <c:yVal>
            <c:numRef>
              <c:f>'Indiv f4'!$M$40:$M$62</c:f>
              <c:numCache>
                <c:formatCode>General</c:formatCode>
                <c:ptCount val="23"/>
                <c:pt idx="0">
                  <c:v>1.4419999999999999E-3</c:v>
                </c:pt>
                <c:pt idx="1">
                  <c:v>5.7300000000000005E-4</c:v>
                </c:pt>
                <c:pt idx="2">
                  <c:v>-3.1E-4</c:v>
                </c:pt>
                <c:pt idx="3">
                  <c:v>1.0189999999999999E-3</c:v>
                </c:pt>
                <c:pt idx="4">
                  <c:v>1.2099999999999999E-3</c:v>
                </c:pt>
                <c:pt idx="5">
                  <c:v>1.2830000000000001E-3</c:v>
                </c:pt>
                <c:pt idx="6">
                  <c:v>2.238E-3</c:v>
                </c:pt>
                <c:pt idx="7">
                  <c:v>1.9610000000000001E-3</c:v>
                </c:pt>
                <c:pt idx="8">
                  <c:v>2.1429999999999999E-3</c:v>
                </c:pt>
                <c:pt idx="9">
                  <c:v>2.3640000000000002E-3</c:v>
                </c:pt>
                <c:pt idx="10">
                  <c:v>1.114E-3</c:v>
                </c:pt>
                <c:pt idx="11">
                  <c:v>2.078E-3</c:v>
                </c:pt>
                <c:pt idx="12">
                  <c:v>1.6169999999999999E-3</c:v>
                </c:pt>
                <c:pt idx="13">
                  <c:v>2.5639999999999999E-3</c:v>
                </c:pt>
                <c:pt idx="14">
                  <c:v>1.5280000000000001E-3</c:v>
                </c:pt>
                <c:pt idx="15">
                  <c:v>2.6159999999999998E-3</c:v>
                </c:pt>
                <c:pt idx="16">
                  <c:v>2.5100000000000001E-3</c:v>
                </c:pt>
                <c:pt idx="17">
                  <c:v>5.62E-4</c:v>
                </c:pt>
                <c:pt idx="18">
                  <c:v>1.3129999999999999E-3</c:v>
                </c:pt>
                <c:pt idx="19">
                  <c:v>1.1609999999999999E-3</c:v>
                </c:pt>
                <c:pt idx="20">
                  <c:v>3.0820000000000001E-3</c:v>
                </c:pt>
                <c:pt idx="21">
                  <c:v>1.1559999999999999E-3</c:v>
                </c:pt>
                <c:pt idx="22">
                  <c:v>-3.0800000000000001E-4</c:v>
                </c:pt>
              </c:numCache>
            </c:numRef>
          </c:yVal>
          <c:smooth val="0"/>
        </c:ser>
        <c:ser>
          <c:idx val="8"/>
          <c:order val="8"/>
          <c:tx>
            <c:v>Hungary CA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xVal>
            <c:numRef>
              <c:f>'Indiv f4'!$L$63:$L$71</c:f>
              <c:numCache>
                <c:formatCode>General</c:formatCode>
                <c:ptCount val="9"/>
                <c:pt idx="0">
                  <c:v>2.6229999999999999E-3</c:v>
                </c:pt>
                <c:pt idx="1">
                  <c:v>2.1289999999999998E-3</c:v>
                </c:pt>
                <c:pt idx="2">
                  <c:v>1.629E-3</c:v>
                </c:pt>
                <c:pt idx="3">
                  <c:v>3.4320000000000002E-3</c:v>
                </c:pt>
                <c:pt idx="4">
                  <c:v>3.6909999999999998E-3</c:v>
                </c:pt>
                <c:pt idx="5">
                  <c:v>3.0630000000000002E-3</c:v>
                </c:pt>
                <c:pt idx="6">
                  <c:v>2.3909999999999999E-3</c:v>
                </c:pt>
                <c:pt idx="7">
                  <c:v>2.9139999999999999E-3</c:v>
                </c:pt>
                <c:pt idx="8">
                  <c:v>2.9710000000000001E-3</c:v>
                </c:pt>
              </c:numCache>
            </c:numRef>
          </c:xVal>
          <c:yVal>
            <c:numRef>
              <c:f>'Indiv f4'!$M$63:$M$71</c:f>
              <c:numCache>
                <c:formatCode>General</c:formatCode>
                <c:ptCount val="9"/>
                <c:pt idx="0">
                  <c:v>1.91E-3</c:v>
                </c:pt>
                <c:pt idx="1">
                  <c:v>2.1389999999999998E-3</c:v>
                </c:pt>
                <c:pt idx="2">
                  <c:v>1.934E-3</c:v>
                </c:pt>
                <c:pt idx="3">
                  <c:v>3.088E-3</c:v>
                </c:pt>
                <c:pt idx="4">
                  <c:v>2.418E-3</c:v>
                </c:pt>
                <c:pt idx="5">
                  <c:v>2.4729999999999999E-3</c:v>
                </c:pt>
                <c:pt idx="6">
                  <c:v>2.0830000000000002E-3</c:v>
                </c:pt>
                <c:pt idx="7">
                  <c:v>2.1710000000000002E-3</c:v>
                </c:pt>
                <c:pt idx="8">
                  <c:v>1.9070000000000001E-3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2147712"/>
        <c:axId val="95420800"/>
      </c:scatterChart>
      <c:valAx>
        <c:axId val="242147712"/>
        <c:scaling>
          <c:orientation val="minMax"/>
          <c:max val="9.0000000000000028E-3"/>
          <c:min val="-1.0000000000000002E-3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u="none" strike="noStrike" baseline="0">
                    <a:effectLst/>
                  </a:rPr>
                  <a:t>F4(Mbuti, </a:t>
                </a:r>
                <a:r>
                  <a:rPr lang="en-US" sz="1200" b="1" i="0" u="none" strike="noStrike" baseline="0">
                    <a:solidFill>
                      <a:srgbClr val="FF0000"/>
                    </a:solidFill>
                    <a:effectLst/>
                  </a:rPr>
                  <a:t>KO1</a:t>
                </a:r>
                <a:r>
                  <a:rPr lang="en-US" sz="1200" b="1" i="0" u="none" strike="noStrike" baseline="0">
                    <a:effectLst/>
                  </a:rPr>
                  <a:t>; Anatolia, X)</a:t>
                </a:r>
                <a:endParaRPr lang="en-US" sz="18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5420800"/>
        <c:crosses val="autoZero"/>
        <c:crossBetween val="midCat"/>
      </c:valAx>
      <c:valAx>
        <c:axId val="95420800"/>
        <c:scaling>
          <c:orientation val="minMax"/>
          <c:max val="9.0000000000000028E-3"/>
          <c:min val="-1.0000000000000002E-3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 b="1" i="0" u="none" strike="noStrike" baseline="0">
                    <a:effectLst/>
                  </a:rPr>
                  <a:t>F4(Mbuti, </a:t>
                </a:r>
                <a:r>
                  <a:rPr lang="en-US" sz="1200" b="1" i="0" u="none" strike="noStrike" baseline="0">
                    <a:solidFill>
                      <a:srgbClr val="FF0000"/>
                    </a:solidFill>
                    <a:effectLst/>
                  </a:rPr>
                  <a:t>La Brana</a:t>
                </a:r>
                <a:r>
                  <a:rPr lang="en-US" sz="1200" b="1" i="0" u="none" strike="noStrike" baseline="0">
                    <a:effectLst/>
                  </a:rPr>
                  <a:t>; Anatolia, X)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2147712"/>
        <c:crosses val="autoZero"/>
        <c:crossBetween val="midCat"/>
      </c:valAx>
    </c:plotArea>
    <c:legend>
      <c:legendPos val="r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'Hungary indiv'!$J$1</c:f>
              <c:strCache>
                <c:ptCount val="1"/>
                <c:pt idx="0">
                  <c:v>Adm date</c:v>
                </c:pt>
              </c:strCache>
            </c:strRef>
          </c:tx>
          <c:spPr>
            <a:ln w="28575">
              <a:noFill/>
            </a:ln>
          </c:spPr>
          <c:dPt>
            <c:idx val="7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8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9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0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2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4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6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7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8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9"/>
            <c:marker>
              <c:spPr>
                <a:solidFill>
                  <a:schemeClr val="accent2"/>
                </a:solidFill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'Hungary indiv'!$K$2:$K$21</c:f>
                <c:numCache>
                  <c:formatCode>General</c:formatCode>
                  <c:ptCount val="20"/>
                  <c:pt idx="0">
                    <c:v>125.15169200230575</c:v>
                  </c:pt>
                  <c:pt idx="1">
                    <c:v>430.70110634285584</c:v>
                  </c:pt>
                  <c:pt idx="2">
                    <c:v>312.26645494513173</c:v>
                  </c:pt>
                  <c:pt idx="3">
                    <c:v>470.04590248289577</c:v>
                  </c:pt>
                  <c:pt idx="4">
                    <c:v>684.87275831050545</c:v>
                  </c:pt>
                  <c:pt idx="5">
                    <c:v>502.19496306848799</c:v>
                  </c:pt>
                  <c:pt idx="6">
                    <c:v>409.60002085175728</c:v>
                  </c:pt>
                  <c:pt idx="7">
                    <c:v>565.80798385445212</c:v>
                  </c:pt>
                  <c:pt idx="8">
                    <c:v>306.84146304670099</c:v>
                  </c:pt>
                  <c:pt idx="9">
                    <c:v>731.01371864730413</c:v>
                  </c:pt>
                  <c:pt idx="10">
                    <c:v>843.12898855831065</c:v>
                  </c:pt>
                  <c:pt idx="11">
                    <c:v>533.42118636589601</c:v>
                  </c:pt>
                  <c:pt idx="12">
                    <c:v>394.45306963439896</c:v>
                  </c:pt>
                  <c:pt idx="13">
                    <c:v>578.54505513897527</c:v>
                  </c:pt>
                  <c:pt idx="14">
                    <c:v>852.2348620103262</c:v>
                  </c:pt>
                  <c:pt idx="15">
                    <c:v>1693.4490900557241</c:v>
                  </c:pt>
                  <c:pt idx="16">
                    <c:v>438.25219482138363</c:v>
                  </c:pt>
                  <c:pt idx="17">
                    <c:v>1027.4272833822547</c:v>
                  </c:pt>
                  <c:pt idx="18">
                    <c:v>352.650814072164</c:v>
                  </c:pt>
                  <c:pt idx="19">
                    <c:v>1041.3691281588099</c:v>
                  </c:pt>
                </c:numCache>
              </c:numRef>
            </c:plus>
            <c:minus>
              <c:numRef>
                <c:f>'Hungary indiv'!$K$2:$K$21</c:f>
                <c:numCache>
                  <c:formatCode>General</c:formatCode>
                  <c:ptCount val="20"/>
                  <c:pt idx="0">
                    <c:v>125.15169200230575</c:v>
                  </c:pt>
                  <c:pt idx="1">
                    <c:v>430.70110634285584</c:v>
                  </c:pt>
                  <c:pt idx="2">
                    <c:v>312.26645494513173</c:v>
                  </c:pt>
                  <c:pt idx="3">
                    <c:v>470.04590248289577</c:v>
                  </c:pt>
                  <c:pt idx="4">
                    <c:v>684.87275831050545</c:v>
                  </c:pt>
                  <c:pt idx="5">
                    <c:v>502.19496306848799</c:v>
                  </c:pt>
                  <c:pt idx="6">
                    <c:v>409.60002085175728</c:v>
                  </c:pt>
                  <c:pt idx="7">
                    <c:v>565.80798385445212</c:v>
                  </c:pt>
                  <c:pt idx="8">
                    <c:v>306.84146304670099</c:v>
                  </c:pt>
                  <c:pt idx="9">
                    <c:v>731.01371864730413</c:v>
                  </c:pt>
                  <c:pt idx="10">
                    <c:v>843.12898855831065</c:v>
                  </c:pt>
                  <c:pt idx="11">
                    <c:v>533.42118636589601</c:v>
                  </c:pt>
                  <c:pt idx="12">
                    <c:v>394.45306963439896</c:v>
                  </c:pt>
                  <c:pt idx="13">
                    <c:v>578.54505513897527</c:v>
                  </c:pt>
                  <c:pt idx="14">
                    <c:v>852.2348620103262</c:v>
                  </c:pt>
                  <c:pt idx="15">
                    <c:v>1693.4490900557241</c:v>
                  </c:pt>
                  <c:pt idx="16">
                    <c:v>438.25219482138363</c:v>
                  </c:pt>
                  <c:pt idx="17">
                    <c:v>1027.4272833822547</c:v>
                  </c:pt>
                  <c:pt idx="18">
                    <c:v>352.650814072164</c:v>
                  </c:pt>
                  <c:pt idx="19">
                    <c:v>1041.3691281588099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  <c:spPr>
              <a:ln>
                <a:noFill/>
              </a:ln>
            </c:spPr>
          </c:errBars>
          <c:xVal>
            <c:numRef>
              <c:f>'Hungary indiv'!$B$2:$B$16</c:f>
              <c:numCache>
                <c:formatCode>General</c:formatCode>
                <c:ptCount val="15"/>
                <c:pt idx="0">
                  <c:v>1.8265E-3</c:v>
                </c:pt>
                <c:pt idx="1">
                  <c:v>1.9317500000000001E-3</c:v>
                </c:pt>
                <c:pt idx="2">
                  <c:v>9.8850000000000001E-4</c:v>
                </c:pt>
                <c:pt idx="3">
                  <c:v>1.7925E-3</c:v>
                </c:pt>
                <c:pt idx="4">
                  <c:v>2.8185000000000003E-3</c:v>
                </c:pt>
                <c:pt idx="5">
                  <c:v>2.5257499999999998E-3</c:v>
                </c:pt>
                <c:pt idx="6">
                  <c:v>2.3452500000000001E-3</c:v>
                </c:pt>
                <c:pt idx="7">
                  <c:v>2.9962499999999998E-3</c:v>
                </c:pt>
                <c:pt idx="8">
                  <c:v>1.4417499999999999E-3</c:v>
                </c:pt>
                <c:pt idx="9">
                  <c:v>2.1887499999999997E-3</c:v>
                </c:pt>
                <c:pt idx="10">
                  <c:v>2.2060000000000001E-3</c:v>
                </c:pt>
                <c:pt idx="11">
                  <c:v>3.03725E-3</c:v>
                </c:pt>
                <c:pt idx="12">
                  <c:v>1.8619999999999999E-3</c:v>
                </c:pt>
                <c:pt idx="13">
                  <c:v>2.4780000000000002E-3</c:v>
                </c:pt>
                <c:pt idx="14">
                  <c:v>2.8057500000000001E-3</c:v>
                </c:pt>
              </c:numCache>
            </c:numRef>
          </c:xVal>
          <c:yVal>
            <c:numRef>
              <c:f>'Hungary indiv'!$J$2:$J$16</c:f>
              <c:numCache>
                <c:formatCode>General</c:formatCode>
                <c:ptCount val="15"/>
                <c:pt idx="0">
                  <c:v>5872.96</c:v>
                </c:pt>
                <c:pt idx="1">
                  <c:v>5489.23</c:v>
                </c:pt>
                <c:pt idx="2">
                  <c:v>5613.07</c:v>
                </c:pt>
                <c:pt idx="3">
                  <c:v>5946.51</c:v>
                </c:pt>
                <c:pt idx="4">
                  <c:v>5737.27</c:v>
                </c:pt>
                <c:pt idx="5">
                  <c:v>5866.89</c:v>
                </c:pt>
                <c:pt idx="6">
                  <c:v>5692</c:v>
                </c:pt>
                <c:pt idx="7">
                  <c:v>5945.71</c:v>
                </c:pt>
                <c:pt idx="8">
                  <c:v>5682.1</c:v>
                </c:pt>
                <c:pt idx="9">
                  <c:v>6103.54</c:v>
                </c:pt>
                <c:pt idx="10">
                  <c:v>5425.09</c:v>
                </c:pt>
                <c:pt idx="11">
                  <c:v>5453.8</c:v>
                </c:pt>
                <c:pt idx="12">
                  <c:v>4922.95</c:v>
                </c:pt>
                <c:pt idx="13">
                  <c:v>5373.75</c:v>
                </c:pt>
                <c:pt idx="14">
                  <c:v>5620.94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499328"/>
        <c:axId val="110500864"/>
      </c:scatterChart>
      <c:valAx>
        <c:axId val="110499328"/>
        <c:scaling>
          <c:orientation val="minMax"/>
          <c:max val="3.3000000000000008E-3"/>
          <c:min val="8.0000000000000026E-4"/>
        </c:scaling>
        <c:delete val="0"/>
        <c:axPos val="b"/>
        <c:numFmt formatCode="General" sourceLinked="1"/>
        <c:majorTickMark val="out"/>
        <c:minorTickMark val="none"/>
        <c:tickLblPos val="nextTo"/>
        <c:crossAx val="110500864"/>
        <c:crosses val="autoZero"/>
        <c:crossBetween val="midCat"/>
      </c:valAx>
      <c:valAx>
        <c:axId val="110500864"/>
        <c:scaling>
          <c:orientation val="minMax"/>
          <c:max val="6300"/>
          <c:min val="49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499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Sample date</c:v>
          </c:tx>
          <c:spPr>
            <a:ln w="28575">
              <a:noFill/>
            </a:ln>
          </c:spPr>
          <c:dPt>
            <c:idx val="0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1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2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3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4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5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6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13"/>
            <c:marker>
              <c:spPr>
                <a:solidFill>
                  <a:schemeClr val="accent1"/>
                </a:solidFill>
              </c:spPr>
            </c:marker>
            <c:bubble3D val="0"/>
          </c:dPt>
          <c:dPt>
            <c:idx val="15"/>
            <c:marker>
              <c:spPr>
                <a:solidFill>
                  <a:schemeClr val="accent1"/>
                </a:solidFill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'Hungary indiv'!$I$2:$I$21</c:f>
                <c:numCache>
                  <c:formatCode>General</c:formatCode>
                  <c:ptCount val="20"/>
                  <c:pt idx="0">
                    <c:v>90</c:v>
                  </c:pt>
                  <c:pt idx="1">
                    <c:v>117.5</c:v>
                  </c:pt>
                  <c:pt idx="2">
                    <c:v>175</c:v>
                  </c:pt>
                  <c:pt idx="3">
                    <c:v>110</c:v>
                  </c:pt>
                  <c:pt idx="4">
                    <c:v>100</c:v>
                  </c:pt>
                  <c:pt idx="5">
                    <c:v>117.5</c:v>
                  </c:pt>
                  <c:pt idx="6">
                    <c:v>120</c:v>
                  </c:pt>
                  <c:pt idx="7">
                    <c:v>250</c:v>
                  </c:pt>
                  <c:pt idx="8">
                    <c:v>250</c:v>
                  </c:pt>
                  <c:pt idx="9">
                    <c:v>100</c:v>
                  </c:pt>
                  <c:pt idx="10">
                    <c:v>200</c:v>
                  </c:pt>
                  <c:pt idx="11">
                    <c:v>200</c:v>
                  </c:pt>
                  <c:pt idx="12">
                    <c:v>225</c:v>
                  </c:pt>
                  <c:pt idx="13">
                    <c:v>67</c:v>
                  </c:pt>
                  <c:pt idx="14">
                    <c:v>100</c:v>
                  </c:pt>
                  <c:pt idx="15">
                    <c:v>80</c:v>
                  </c:pt>
                  <c:pt idx="16">
                    <c:v>125</c:v>
                  </c:pt>
                  <c:pt idx="17">
                    <c:v>200</c:v>
                  </c:pt>
                  <c:pt idx="18">
                    <c:v>200</c:v>
                  </c:pt>
                  <c:pt idx="19">
                    <c:v>200</c:v>
                  </c:pt>
                </c:numCache>
              </c:numRef>
            </c:plus>
            <c:minus>
              <c:numRef>
                <c:f>'Hungary indiv'!$I$2:$I$21</c:f>
                <c:numCache>
                  <c:formatCode>General</c:formatCode>
                  <c:ptCount val="20"/>
                  <c:pt idx="0">
                    <c:v>90</c:v>
                  </c:pt>
                  <c:pt idx="1">
                    <c:v>117.5</c:v>
                  </c:pt>
                  <c:pt idx="2">
                    <c:v>175</c:v>
                  </c:pt>
                  <c:pt idx="3">
                    <c:v>110</c:v>
                  </c:pt>
                  <c:pt idx="4">
                    <c:v>100</c:v>
                  </c:pt>
                  <c:pt idx="5">
                    <c:v>117.5</c:v>
                  </c:pt>
                  <c:pt idx="6">
                    <c:v>120</c:v>
                  </c:pt>
                  <c:pt idx="7">
                    <c:v>250</c:v>
                  </c:pt>
                  <c:pt idx="8">
                    <c:v>250</c:v>
                  </c:pt>
                  <c:pt idx="9">
                    <c:v>100</c:v>
                  </c:pt>
                  <c:pt idx="10">
                    <c:v>200</c:v>
                  </c:pt>
                  <c:pt idx="11">
                    <c:v>200</c:v>
                  </c:pt>
                  <c:pt idx="12">
                    <c:v>225</c:v>
                  </c:pt>
                  <c:pt idx="13">
                    <c:v>67</c:v>
                  </c:pt>
                  <c:pt idx="14">
                    <c:v>100</c:v>
                  </c:pt>
                  <c:pt idx="15">
                    <c:v>80</c:v>
                  </c:pt>
                  <c:pt idx="16">
                    <c:v>125</c:v>
                  </c:pt>
                  <c:pt idx="17">
                    <c:v>200</c:v>
                  </c:pt>
                  <c:pt idx="18">
                    <c:v>200</c:v>
                  </c:pt>
                  <c:pt idx="19">
                    <c:v>200</c:v>
                  </c:pt>
                </c:numCache>
              </c:numRef>
            </c:minus>
            <c:spPr>
              <a:ln>
                <a:solidFill>
                  <a:schemeClr val="tx1"/>
                </a:solidFill>
              </a:ln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ln>
                <a:noFill/>
              </a:ln>
            </c:spPr>
          </c:errBars>
          <c:xVal>
            <c:numRef>
              <c:f>'Hungary indiv'!$B$2:$B$21</c:f>
              <c:numCache>
                <c:formatCode>General</c:formatCode>
                <c:ptCount val="20"/>
                <c:pt idx="0">
                  <c:v>1.8265E-3</c:v>
                </c:pt>
                <c:pt idx="1">
                  <c:v>1.9317500000000001E-3</c:v>
                </c:pt>
                <c:pt idx="2">
                  <c:v>9.8850000000000001E-4</c:v>
                </c:pt>
                <c:pt idx="3">
                  <c:v>1.7925E-3</c:v>
                </c:pt>
                <c:pt idx="4">
                  <c:v>2.8185000000000003E-3</c:v>
                </c:pt>
                <c:pt idx="5">
                  <c:v>2.5257499999999998E-3</c:v>
                </c:pt>
                <c:pt idx="6">
                  <c:v>2.3452500000000001E-3</c:v>
                </c:pt>
                <c:pt idx="7">
                  <c:v>2.9962499999999998E-3</c:v>
                </c:pt>
                <c:pt idx="8">
                  <c:v>1.4417499999999999E-3</c:v>
                </c:pt>
                <c:pt idx="9">
                  <c:v>2.1887499999999997E-3</c:v>
                </c:pt>
                <c:pt idx="10">
                  <c:v>2.2060000000000001E-3</c:v>
                </c:pt>
                <c:pt idx="11">
                  <c:v>3.03725E-3</c:v>
                </c:pt>
                <c:pt idx="12">
                  <c:v>1.8619999999999999E-3</c:v>
                </c:pt>
                <c:pt idx="13">
                  <c:v>2.4780000000000002E-3</c:v>
                </c:pt>
                <c:pt idx="14">
                  <c:v>2.8057500000000001E-3</c:v>
                </c:pt>
                <c:pt idx="15">
                  <c:v>1.3435000000000001E-3</c:v>
                </c:pt>
                <c:pt idx="16">
                  <c:v>1.8037499999999998E-3</c:v>
                </c:pt>
                <c:pt idx="17">
                  <c:v>1.5867500000000001E-3</c:v>
                </c:pt>
                <c:pt idx="18">
                  <c:v>3.1749999999999999E-3</c:v>
                </c:pt>
                <c:pt idx="19">
                  <c:v>1.33275E-3</c:v>
                </c:pt>
              </c:numCache>
            </c:numRef>
          </c:xVal>
          <c:yVal>
            <c:numRef>
              <c:f>'Hungary indiv'!$H$2:$H$21</c:f>
              <c:numCache>
                <c:formatCode>General</c:formatCode>
                <c:ptCount val="20"/>
                <c:pt idx="0">
                  <c:v>5750</c:v>
                </c:pt>
                <c:pt idx="1">
                  <c:v>5188.5</c:v>
                </c:pt>
                <c:pt idx="2">
                  <c:v>5125</c:v>
                </c:pt>
                <c:pt idx="3">
                  <c:v>5100</c:v>
                </c:pt>
                <c:pt idx="4">
                  <c:v>5110</c:v>
                </c:pt>
                <c:pt idx="5">
                  <c:v>5173.5</c:v>
                </c:pt>
                <c:pt idx="6">
                  <c:v>5170</c:v>
                </c:pt>
                <c:pt idx="7">
                  <c:v>5250</c:v>
                </c:pt>
                <c:pt idx="8">
                  <c:v>5250</c:v>
                </c:pt>
                <c:pt idx="9">
                  <c:v>5400</c:v>
                </c:pt>
                <c:pt idx="10">
                  <c:v>5100</c:v>
                </c:pt>
                <c:pt idx="11">
                  <c:v>5100</c:v>
                </c:pt>
                <c:pt idx="12">
                  <c:v>4675</c:v>
                </c:pt>
                <c:pt idx="13">
                  <c:v>4424</c:v>
                </c:pt>
                <c:pt idx="14">
                  <c:v>4900</c:v>
                </c:pt>
                <c:pt idx="15">
                  <c:v>4430</c:v>
                </c:pt>
                <c:pt idx="16">
                  <c:v>4875</c:v>
                </c:pt>
                <c:pt idx="17">
                  <c:v>4600</c:v>
                </c:pt>
                <c:pt idx="18">
                  <c:v>4600</c:v>
                </c:pt>
                <c:pt idx="19">
                  <c:v>4600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17248"/>
        <c:axId val="110519040"/>
      </c:scatterChart>
      <c:valAx>
        <c:axId val="110517248"/>
        <c:scaling>
          <c:orientation val="minMax"/>
          <c:max val="3.3000000000000008E-3"/>
          <c:min val="8.0000000000000026E-4"/>
        </c:scaling>
        <c:delete val="0"/>
        <c:axPos val="b"/>
        <c:numFmt formatCode="General" sourceLinked="1"/>
        <c:majorTickMark val="out"/>
        <c:minorTickMark val="none"/>
        <c:tickLblPos val="nextTo"/>
        <c:crossAx val="110519040"/>
        <c:crosses val="autoZero"/>
        <c:crossBetween val="midCat"/>
      </c:valAx>
      <c:valAx>
        <c:axId val="110519040"/>
        <c:scaling>
          <c:orientation val="minMax"/>
          <c:max val="5900"/>
          <c:min val="4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5172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'Hungary indiv'!$H$1</c:f>
              <c:strCache>
                <c:ptCount val="1"/>
                <c:pt idx="0">
                  <c:v>14C mid</c:v>
                </c:pt>
              </c:strCache>
            </c:strRef>
          </c:tx>
          <c:spPr>
            <a:ln w="28575">
              <a:noFill/>
            </a:ln>
          </c:spPr>
          <c:dPt>
            <c:idx val="7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8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9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0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1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2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4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6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7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8"/>
            <c:marker>
              <c:spPr>
                <a:solidFill>
                  <a:schemeClr val="accent2"/>
                </a:solidFill>
              </c:spPr>
            </c:marker>
            <c:bubble3D val="0"/>
          </c:dPt>
          <c:dPt>
            <c:idx val="19"/>
            <c:marker>
              <c:spPr>
                <a:solidFill>
                  <a:schemeClr val="accent2"/>
                </a:solidFill>
              </c:spPr>
            </c:marker>
            <c:bubble3D val="0"/>
          </c:dPt>
          <c:errBars>
            <c:errDir val="y"/>
            <c:errBarType val="both"/>
            <c:errValType val="cust"/>
            <c:noEndCap val="0"/>
            <c:plus>
              <c:numRef>
                <c:f>'Hungary indiv'!$K$2:$K$21</c:f>
                <c:numCache>
                  <c:formatCode>General</c:formatCode>
                  <c:ptCount val="20"/>
                  <c:pt idx="0">
                    <c:v>125.15169200230575</c:v>
                  </c:pt>
                  <c:pt idx="1">
                    <c:v>430.70110634285584</c:v>
                  </c:pt>
                  <c:pt idx="2">
                    <c:v>312.26645494513173</c:v>
                  </c:pt>
                  <c:pt idx="3">
                    <c:v>470.04590248289577</c:v>
                  </c:pt>
                  <c:pt idx="4">
                    <c:v>684.87275831050545</c:v>
                  </c:pt>
                  <c:pt idx="5">
                    <c:v>502.19496306848799</c:v>
                  </c:pt>
                  <c:pt idx="6">
                    <c:v>409.60002085175728</c:v>
                  </c:pt>
                  <c:pt idx="7">
                    <c:v>565.80798385445212</c:v>
                  </c:pt>
                  <c:pt idx="8">
                    <c:v>306.84146304670099</c:v>
                  </c:pt>
                  <c:pt idx="9">
                    <c:v>731.01371864730413</c:v>
                  </c:pt>
                  <c:pt idx="10">
                    <c:v>843.12898855831065</c:v>
                  </c:pt>
                  <c:pt idx="11">
                    <c:v>533.42118636589601</c:v>
                  </c:pt>
                  <c:pt idx="12">
                    <c:v>394.45306963439896</c:v>
                  </c:pt>
                  <c:pt idx="13">
                    <c:v>578.54505513897527</c:v>
                  </c:pt>
                  <c:pt idx="14">
                    <c:v>852.2348620103262</c:v>
                  </c:pt>
                  <c:pt idx="15">
                    <c:v>1693.4490900557241</c:v>
                  </c:pt>
                  <c:pt idx="16">
                    <c:v>438.25219482138363</c:v>
                  </c:pt>
                  <c:pt idx="17">
                    <c:v>1027.4272833822547</c:v>
                  </c:pt>
                  <c:pt idx="18">
                    <c:v>352.650814072164</c:v>
                  </c:pt>
                  <c:pt idx="19">
                    <c:v>1041.3691281588099</c:v>
                  </c:pt>
                </c:numCache>
              </c:numRef>
            </c:plus>
            <c:minus>
              <c:numRef>
                <c:f>'Hungary indiv'!$K$2:$K$21</c:f>
                <c:numCache>
                  <c:formatCode>General</c:formatCode>
                  <c:ptCount val="20"/>
                  <c:pt idx="0">
                    <c:v>125.15169200230575</c:v>
                  </c:pt>
                  <c:pt idx="1">
                    <c:v>430.70110634285584</c:v>
                  </c:pt>
                  <c:pt idx="2">
                    <c:v>312.26645494513173</c:v>
                  </c:pt>
                  <c:pt idx="3">
                    <c:v>470.04590248289577</c:v>
                  </c:pt>
                  <c:pt idx="4">
                    <c:v>684.87275831050545</c:v>
                  </c:pt>
                  <c:pt idx="5">
                    <c:v>502.19496306848799</c:v>
                  </c:pt>
                  <c:pt idx="6">
                    <c:v>409.60002085175728</c:v>
                  </c:pt>
                  <c:pt idx="7">
                    <c:v>565.80798385445212</c:v>
                  </c:pt>
                  <c:pt idx="8">
                    <c:v>306.84146304670099</c:v>
                  </c:pt>
                  <c:pt idx="9">
                    <c:v>731.01371864730413</c:v>
                  </c:pt>
                  <c:pt idx="10">
                    <c:v>843.12898855831065</c:v>
                  </c:pt>
                  <c:pt idx="11">
                    <c:v>533.42118636589601</c:v>
                  </c:pt>
                  <c:pt idx="12">
                    <c:v>394.45306963439896</c:v>
                  </c:pt>
                  <c:pt idx="13">
                    <c:v>578.54505513897527</c:v>
                  </c:pt>
                  <c:pt idx="14">
                    <c:v>852.2348620103262</c:v>
                  </c:pt>
                  <c:pt idx="15">
                    <c:v>1693.4490900557241</c:v>
                  </c:pt>
                  <c:pt idx="16">
                    <c:v>438.25219482138363</c:v>
                  </c:pt>
                  <c:pt idx="17">
                    <c:v>1027.4272833822547</c:v>
                  </c:pt>
                  <c:pt idx="18">
                    <c:v>352.650814072164</c:v>
                  </c:pt>
                  <c:pt idx="19">
                    <c:v>1041.3691281588099</c:v>
                  </c:pt>
                </c:numCache>
              </c:numRef>
            </c:minus>
          </c:errBars>
          <c:errBars>
            <c:errDir val="x"/>
            <c:errBarType val="both"/>
            <c:errValType val="fixedVal"/>
            <c:noEndCap val="0"/>
            <c:val val="1"/>
            <c:spPr>
              <a:ln>
                <a:noFill/>
              </a:ln>
            </c:spPr>
          </c:errBars>
          <c:xVal>
            <c:numRef>
              <c:f>'Hungary indiv'!$C$2:$C$21</c:f>
              <c:numCache>
                <c:formatCode>General</c:formatCode>
                <c:ptCount val="20"/>
                <c:pt idx="0">
                  <c:v>4.24</c:v>
                </c:pt>
                <c:pt idx="1">
                  <c:v>10.37</c:v>
                </c:pt>
                <c:pt idx="2">
                  <c:v>16.829999999999998</c:v>
                </c:pt>
                <c:pt idx="3">
                  <c:v>29.19</c:v>
                </c:pt>
                <c:pt idx="4">
                  <c:v>21.63</c:v>
                </c:pt>
                <c:pt idx="5">
                  <c:v>23.91</c:v>
                </c:pt>
                <c:pt idx="6">
                  <c:v>18</c:v>
                </c:pt>
                <c:pt idx="7">
                  <c:v>23.99</c:v>
                </c:pt>
                <c:pt idx="8">
                  <c:v>14.9</c:v>
                </c:pt>
                <c:pt idx="9">
                  <c:v>24.26</c:v>
                </c:pt>
                <c:pt idx="10">
                  <c:v>11.21</c:v>
                </c:pt>
                <c:pt idx="11">
                  <c:v>12.2</c:v>
                </c:pt>
                <c:pt idx="12">
                  <c:v>8.5500000000000007</c:v>
                </c:pt>
                <c:pt idx="13">
                  <c:v>32.75</c:v>
                </c:pt>
                <c:pt idx="14">
                  <c:v>24.86</c:v>
                </c:pt>
                <c:pt idx="15">
                  <c:v>94.53</c:v>
                </c:pt>
                <c:pt idx="16">
                  <c:v>9.76</c:v>
                </c:pt>
                <c:pt idx="17">
                  <c:v>25.3</c:v>
                </c:pt>
                <c:pt idx="18">
                  <c:v>20.22</c:v>
                </c:pt>
                <c:pt idx="19">
                  <c:v>53.85</c:v>
                </c:pt>
              </c:numCache>
            </c:numRef>
          </c:xVal>
          <c:yVal>
            <c:numRef>
              <c:f>'Hungary indiv'!$H$2:$H$21</c:f>
              <c:numCache>
                <c:formatCode>General</c:formatCode>
                <c:ptCount val="20"/>
                <c:pt idx="0">
                  <c:v>5750</c:v>
                </c:pt>
                <c:pt idx="1">
                  <c:v>5188.5</c:v>
                </c:pt>
                <c:pt idx="2">
                  <c:v>5125</c:v>
                </c:pt>
                <c:pt idx="3">
                  <c:v>5100</c:v>
                </c:pt>
                <c:pt idx="4">
                  <c:v>5110</c:v>
                </c:pt>
                <c:pt idx="5">
                  <c:v>5173.5</c:v>
                </c:pt>
                <c:pt idx="6">
                  <c:v>5170</c:v>
                </c:pt>
                <c:pt idx="7">
                  <c:v>5250</c:v>
                </c:pt>
                <c:pt idx="8">
                  <c:v>5250</c:v>
                </c:pt>
                <c:pt idx="9">
                  <c:v>5400</c:v>
                </c:pt>
                <c:pt idx="10">
                  <c:v>5100</c:v>
                </c:pt>
                <c:pt idx="11">
                  <c:v>5100</c:v>
                </c:pt>
                <c:pt idx="12">
                  <c:v>4675</c:v>
                </c:pt>
                <c:pt idx="13">
                  <c:v>4424</c:v>
                </c:pt>
                <c:pt idx="14">
                  <c:v>4900</c:v>
                </c:pt>
                <c:pt idx="15">
                  <c:v>4430</c:v>
                </c:pt>
                <c:pt idx="16">
                  <c:v>4875</c:v>
                </c:pt>
                <c:pt idx="17">
                  <c:v>4600</c:v>
                </c:pt>
                <c:pt idx="18">
                  <c:v>4600</c:v>
                </c:pt>
                <c:pt idx="19">
                  <c:v>4600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36192"/>
        <c:axId val="110537728"/>
      </c:scatterChart>
      <c:valAx>
        <c:axId val="110536192"/>
        <c:scaling>
          <c:orientation val="minMax"/>
          <c:max val="1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10537728"/>
        <c:crosses val="autoZero"/>
        <c:crossBetween val="midCat"/>
      </c:valAx>
      <c:valAx>
        <c:axId val="110537728"/>
        <c:scaling>
          <c:orientation val="minMax"/>
          <c:max val="5900"/>
          <c:min val="43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536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'Iberia indiv'!$Q$26</c:f>
              <c:strCache>
                <c:ptCount val="1"/>
                <c:pt idx="0">
                  <c:v>LB-KO1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'Iberia indiv'!$R$27:$R$33</c:f>
                <c:numCache>
                  <c:formatCode>General</c:formatCode>
                  <c:ptCount val="7"/>
                  <c:pt idx="0">
                    <c:v>5.2688172043010748E-4</c:v>
                  </c:pt>
                  <c:pt idx="1">
                    <c:v>5.2708638360175698E-4</c:v>
                  </c:pt>
                  <c:pt idx="2">
                    <c:v>5.0537634408602148E-4</c:v>
                  </c:pt>
                  <c:pt idx="3">
                    <c:v>5.7545045045045041E-4</c:v>
                  </c:pt>
                  <c:pt idx="4">
                    <c:v>5.3571428571428563E-4</c:v>
                  </c:pt>
                  <c:pt idx="5">
                    <c:v>4.8741007194244595E-4</c:v>
                  </c:pt>
                  <c:pt idx="6">
                    <c:v>5.9782608695652171E-4</c:v>
                  </c:pt>
                </c:numCache>
              </c:numRef>
            </c:plus>
            <c:minus>
              <c:numRef>
                <c:f>'Iberia indiv'!$R$27:$R$33</c:f>
                <c:numCache>
                  <c:formatCode>General</c:formatCode>
                  <c:ptCount val="7"/>
                  <c:pt idx="0">
                    <c:v>5.2688172043010748E-4</c:v>
                  </c:pt>
                  <c:pt idx="1">
                    <c:v>5.2708638360175698E-4</c:v>
                  </c:pt>
                  <c:pt idx="2">
                    <c:v>5.0537634408602148E-4</c:v>
                  </c:pt>
                  <c:pt idx="3">
                    <c:v>5.7545045045045041E-4</c:v>
                  </c:pt>
                  <c:pt idx="4">
                    <c:v>5.3571428571428563E-4</c:v>
                  </c:pt>
                  <c:pt idx="5">
                    <c:v>4.8741007194244595E-4</c:v>
                  </c:pt>
                  <c:pt idx="6">
                    <c:v>5.9782608695652171E-4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'Iberia indiv'!$D$27:$D$33</c:f>
                <c:numCache>
                  <c:formatCode>General</c:formatCode>
                  <c:ptCount val="7"/>
                  <c:pt idx="0">
                    <c:v>1.7776379248658318</c:v>
                  </c:pt>
                  <c:pt idx="1">
                    <c:v>1.6610419485791612</c:v>
                  </c:pt>
                  <c:pt idx="2">
                    <c:v>1.7537914691943131</c:v>
                  </c:pt>
                  <c:pt idx="3">
                    <c:v>1.8067764198418403</c:v>
                  </c:pt>
                  <c:pt idx="4">
                    <c:v>1.7455147381242384</c:v>
                  </c:pt>
                  <c:pt idx="5">
                    <c:v>1.5962535605883725</c:v>
                  </c:pt>
                  <c:pt idx="6">
                    <c:v>1.8525797162820239</c:v>
                  </c:pt>
                </c:numCache>
              </c:numRef>
            </c:plus>
            <c:minus>
              <c:numRef>
                <c:f>'Iberia indiv'!$D$27:$D$33</c:f>
                <c:numCache>
                  <c:formatCode>General</c:formatCode>
                  <c:ptCount val="7"/>
                  <c:pt idx="0">
                    <c:v>1.7776379248658318</c:v>
                  </c:pt>
                  <c:pt idx="1">
                    <c:v>1.6610419485791612</c:v>
                  </c:pt>
                  <c:pt idx="2">
                    <c:v>1.7537914691943131</c:v>
                  </c:pt>
                  <c:pt idx="3">
                    <c:v>1.8067764198418403</c:v>
                  </c:pt>
                  <c:pt idx="4">
                    <c:v>1.7455147381242384</c:v>
                  </c:pt>
                  <c:pt idx="5">
                    <c:v>1.5962535605883725</c:v>
                  </c:pt>
                  <c:pt idx="6">
                    <c:v>1.8525797162820239</c:v>
                  </c:pt>
                </c:numCache>
              </c:numRef>
            </c:minus>
          </c:errBars>
          <c:xVal>
            <c:numRef>
              <c:f>'Iberia indiv'!$C$27:$C$33</c:f>
              <c:numCache>
                <c:formatCode>General</c:formatCode>
                <c:ptCount val="7"/>
                <c:pt idx="0">
                  <c:v>10.074696000000001</c:v>
                </c:pt>
                <c:pt idx="1">
                  <c:v>11.217120000000001</c:v>
                </c:pt>
                <c:pt idx="2">
                  <c:v>10.13226</c:v>
                </c:pt>
                <c:pt idx="3">
                  <c:v>7.6348679999999991</c:v>
                </c:pt>
                <c:pt idx="4">
                  <c:v>7.2584879999999989</c:v>
                </c:pt>
                <c:pt idx="5">
                  <c:v>6.935244</c:v>
                </c:pt>
                <c:pt idx="6">
                  <c:v>8.8614239999999995</c:v>
                </c:pt>
              </c:numCache>
            </c:numRef>
          </c:xVal>
          <c:yVal>
            <c:numRef>
              <c:f>'Iberia indiv'!$Q$27:$Q$33</c:f>
              <c:numCache>
                <c:formatCode>General</c:formatCode>
                <c:ptCount val="7"/>
                <c:pt idx="0">
                  <c:v>-4.4099999999999999E-4</c:v>
                </c:pt>
                <c:pt idx="1">
                  <c:v>3.6000000000000002E-4</c:v>
                </c:pt>
                <c:pt idx="2">
                  <c:v>-1.4100000000000001E-4</c:v>
                </c:pt>
                <c:pt idx="3">
                  <c:v>-1.0219999999999999E-3</c:v>
                </c:pt>
                <c:pt idx="4">
                  <c:v>-4.35E-4</c:v>
                </c:pt>
                <c:pt idx="5">
                  <c:v>-2.7099999999999997E-4</c:v>
                </c:pt>
                <c:pt idx="6">
                  <c:v>-3.3E-4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32288"/>
        <c:axId val="120333824"/>
      </c:scatterChart>
      <c:valAx>
        <c:axId val="120332288"/>
        <c:scaling>
          <c:orientation val="minMax"/>
          <c:max val="12"/>
          <c:min val="6"/>
        </c:scaling>
        <c:delete val="0"/>
        <c:axPos val="b"/>
        <c:numFmt formatCode="General" sourceLinked="1"/>
        <c:majorTickMark val="out"/>
        <c:minorTickMark val="none"/>
        <c:tickLblPos val="nextTo"/>
        <c:crossAx val="120333824"/>
        <c:crosses val="autoZero"/>
        <c:crossBetween val="midCat"/>
      </c:valAx>
      <c:valAx>
        <c:axId val="1203338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03322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Adm date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'Iberia indiv'!$O$26</c:f>
              <c:strCache>
                <c:ptCount val="1"/>
                <c:pt idx="0">
                  <c:v>Adm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'Iberia indiv'!$P$27:$P$33</c:f>
                <c:numCache>
                  <c:formatCode>General</c:formatCode>
                  <c:ptCount val="7"/>
                  <c:pt idx="0">
                    <c:v>619.79254537091526</c:v>
                  </c:pt>
                  <c:pt idx="1">
                    <c:v>145.33706752890168</c:v>
                  </c:pt>
                  <c:pt idx="2">
                    <c:v>105.32976010147144</c:v>
                  </c:pt>
                  <c:pt idx="3">
                    <c:v>127.04867621210882</c:v>
                  </c:pt>
                  <c:pt idx="4">
                    <c:v>254.41628424116129</c:v>
                  </c:pt>
                  <c:pt idx="5">
                    <c:v>97.877539652392457</c:v>
                  </c:pt>
                  <c:pt idx="6">
                    <c:v>72.659679584238347</c:v>
                  </c:pt>
                </c:numCache>
              </c:numRef>
            </c:plus>
            <c:minus>
              <c:numRef>
                <c:f>'Iberia indiv'!$P$27:$P$33</c:f>
                <c:numCache>
                  <c:formatCode>General</c:formatCode>
                  <c:ptCount val="7"/>
                  <c:pt idx="0">
                    <c:v>619.79254537091526</c:v>
                  </c:pt>
                  <c:pt idx="1">
                    <c:v>145.33706752890168</c:v>
                  </c:pt>
                  <c:pt idx="2">
                    <c:v>105.32976010147144</c:v>
                  </c:pt>
                  <c:pt idx="3">
                    <c:v>127.04867621210882</c:v>
                  </c:pt>
                  <c:pt idx="4">
                    <c:v>254.41628424116129</c:v>
                  </c:pt>
                  <c:pt idx="5">
                    <c:v>97.877539652392457</c:v>
                  </c:pt>
                  <c:pt idx="6">
                    <c:v>72.659679584238347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'Iberia indiv'!$D$27:$D$33</c:f>
                <c:numCache>
                  <c:formatCode>General</c:formatCode>
                  <c:ptCount val="7"/>
                  <c:pt idx="0">
                    <c:v>1.7776379248658318</c:v>
                  </c:pt>
                  <c:pt idx="1">
                    <c:v>1.6610419485791612</c:v>
                  </c:pt>
                  <c:pt idx="2">
                    <c:v>1.7537914691943131</c:v>
                  </c:pt>
                  <c:pt idx="3">
                    <c:v>1.8067764198418403</c:v>
                  </c:pt>
                  <c:pt idx="4">
                    <c:v>1.7455147381242384</c:v>
                  </c:pt>
                  <c:pt idx="5">
                    <c:v>1.5962535605883725</c:v>
                  </c:pt>
                  <c:pt idx="6">
                    <c:v>1.8525797162820239</c:v>
                  </c:pt>
                </c:numCache>
              </c:numRef>
            </c:plus>
            <c:minus>
              <c:numRef>
                <c:f>'Iberia indiv'!$D$27:$D$33</c:f>
                <c:numCache>
                  <c:formatCode>General</c:formatCode>
                  <c:ptCount val="7"/>
                  <c:pt idx="0">
                    <c:v>1.7776379248658318</c:v>
                  </c:pt>
                  <c:pt idx="1">
                    <c:v>1.6610419485791612</c:v>
                  </c:pt>
                  <c:pt idx="2">
                    <c:v>1.7537914691943131</c:v>
                  </c:pt>
                  <c:pt idx="3">
                    <c:v>1.8067764198418403</c:v>
                  </c:pt>
                  <c:pt idx="4">
                    <c:v>1.7455147381242384</c:v>
                  </c:pt>
                  <c:pt idx="5">
                    <c:v>1.5962535605883725</c:v>
                  </c:pt>
                  <c:pt idx="6">
                    <c:v>1.8525797162820239</c:v>
                  </c:pt>
                </c:numCache>
              </c:numRef>
            </c:minus>
          </c:errBars>
          <c:xVal>
            <c:numRef>
              <c:f>'Iberia indiv'!$C$27:$C$33</c:f>
              <c:numCache>
                <c:formatCode>General</c:formatCode>
                <c:ptCount val="7"/>
                <c:pt idx="0">
                  <c:v>10.074696000000001</c:v>
                </c:pt>
                <c:pt idx="1">
                  <c:v>11.217120000000001</c:v>
                </c:pt>
                <c:pt idx="2">
                  <c:v>10.13226</c:v>
                </c:pt>
                <c:pt idx="3">
                  <c:v>7.6348679999999991</c:v>
                </c:pt>
                <c:pt idx="4">
                  <c:v>7.2584879999999989</c:v>
                </c:pt>
                <c:pt idx="5">
                  <c:v>6.935244</c:v>
                </c:pt>
                <c:pt idx="6">
                  <c:v>8.8614239999999995</c:v>
                </c:pt>
              </c:numCache>
            </c:numRef>
          </c:xVal>
          <c:yVal>
            <c:numRef>
              <c:f>'Iberia indiv'!$O$27:$O$33</c:f>
              <c:numCache>
                <c:formatCode>General</c:formatCode>
                <c:ptCount val="7"/>
                <c:pt idx="0">
                  <c:v>6561.5731174392058</c:v>
                </c:pt>
                <c:pt idx="1">
                  <c:v>5685.2577070369734</c:v>
                </c:pt>
                <c:pt idx="2">
                  <c:v>5884.3610581678367</c:v>
                </c:pt>
                <c:pt idx="3">
                  <c:v>5275.7907076227511</c:v>
                </c:pt>
                <c:pt idx="4">
                  <c:v>5605.9256346263282</c:v>
                </c:pt>
                <c:pt idx="5">
                  <c:v>5384.3972064822192</c:v>
                </c:pt>
                <c:pt idx="6">
                  <c:v>5230.3222377592147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42784"/>
        <c:axId val="120344576"/>
      </c:scatterChart>
      <c:valAx>
        <c:axId val="120342784"/>
        <c:scaling>
          <c:orientation val="minMax"/>
          <c:max val="12"/>
          <c:min val="6"/>
        </c:scaling>
        <c:delete val="0"/>
        <c:axPos val="b"/>
        <c:numFmt formatCode="General" sourceLinked="1"/>
        <c:majorTickMark val="out"/>
        <c:minorTickMark val="none"/>
        <c:tickLblPos val="nextTo"/>
        <c:crossAx val="120344576"/>
        <c:crosses val="autoZero"/>
        <c:crossBetween val="midCat"/>
      </c:valAx>
      <c:valAx>
        <c:axId val="120344576"/>
        <c:scaling>
          <c:orientation val="minMax"/>
          <c:max val="7000"/>
          <c:min val="5000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03427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'Iberia indiv'!$Q$26</c:f>
              <c:strCache>
                <c:ptCount val="1"/>
                <c:pt idx="0">
                  <c:v>LB-KO1</c:v>
                </c:pt>
              </c:strCache>
            </c:strRef>
          </c:tx>
          <c:spPr>
            <a:ln w="28575">
              <a:noFill/>
            </a:ln>
          </c:spPr>
          <c:errBars>
            <c:errDir val="y"/>
            <c:errBarType val="both"/>
            <c:errValType val="cust"/>
            <c:noEndCap val="0"/>
            <c:plus>
              <c:numRef>
                <c:f>'Iberia indiv'!$R$27:$R$33</c:f>
                <c:numCache>
                  <c:formatCode>General</c:formatCode>
                  <c:ptCount val="7"/>
                  <c:pt idx="0">
                    <c:v>5.2688172043010748E-4</c:v>
                  </c:pt>
                  <c:pt idx="1">
                    <c:v>5.2708638360175698E-4</c:v>
                  </c:pt>
                  <c:pt idx="2">
                    <c:v>5.0537634408602148E-4</c:v>
                  </c:pt>
                  <c:pt idx="3">
                    <c:v>5.7545045045045041E-4</c:v>
                  </c:pt>
                  <c:pt idx="4">
                    <c:v>5.3571428571428563E-4</c:v>
                  </c:pt>
                  <c:pt idx="5">
                    <c:v>4.8741007194244595E-4</c:v>
                  </c:pt>
                  <c:pt idx="6">
                    <c:v>5.9782608695652171E-4</c:v>
                  </c:pt>
                </c:numCache>
              </c:numRef>
            </c:plus>
            <c:minus>
              <c:numRef>
                <c:f>'Iberia indiv'!$R$27:$R$33</c:f>
                <c:numCache>
                  <c:formatCode>General</c:formatCode>
                  <c:ptCount val="7"/>
                  <c:pt idx="0">
                    <c:v>5.2688172043010748E-4</c:v>
                  </c:pt>
                  <c:pt idx="1">
                    <c:v>5.2708638360175698E-4</c:v>
                  </c:pt>
                  <c:pt idx="2">
                    <c:v>5.0537634408602148E-4</c:v>
                  </c:pt>
                  <c:pt idx="3">
                    <c:v>5.7545045045045041E-4</c:v>
                  </c:pt>
                  <c:pt idx="4">
                    <c:v>5.3571428571428563E-4</c:v>
                  </c:pt>
                  <c:pt idx="5">
                    <c:v>4.8741007194244595E-4</c:v>
                  </c:pt>
                  <c:pt idx="6">
                    <c:v>5.9782608695652171E-4</c:v>
                  </c:pt>
                </c:numCache>
              </c:numRef>
            </c:minus>
          </c:errBars>
          <c:errBars>
            <c:errDir val="x"/>
            <c:errBarType val="both"/>
            <c:errValType val="cust"/>
            <c:noEndCap val="0"/>
            <c:plus>
              <c:numRef>
                <c:f>'Iberia indiv'!$P$27:$P$33</c:f>
                <c:numCache>
                  <c:formatCode>General</c:formatCode>
                  <c:ptCount val="7"/>
                  <c:pt idx="0">
                    <c:v>619.79254537091526</c:v>
                  </c:pt>
                  <c:pt idx="1">
                    <c:v>145.33706752890168</c:v>
                  </c:pt>
                  <c:pt idx="2">
                    <c:v>105.32976010147144</c:v>
                  </c:pt>
                  <c:pt idx="3">
                    <c:v>127.04867621210882</c:v>
                  </c:pt>
                  <c:pt idx="4">
                    <c:v>254.41628424116129</c:v>
                  </c:pt>
                  <c:pt idx="5">
                    <c:v>97.877539652392457</c:v>
                  </c:pt>
                  <c:pt idx="6">
                    <c:v>72.659679584238347</c:v>
                  </c:pt>
                </c:numCache>
              </c:numRef>
            </c:plus>
            <c:minus>
              <c:numRef>
                <c:f>'Iberia indiv'!$P$27:$P$33</c:f>
                <c:numCache>
                  <c:formatCode>General</c:formatCode>
                  <c:ptCount val="7"/>
                  <c:pt idx="0">
                    <c:v>619.79254537091526</c:v>
                  </c:pt>
                  <c:pt idx="1">
                    <c:v>145.33706752890168</c:v>
                  </c:pt>
                  <c:pt idx="2">
                    <c:v>105.32976010147144</c:v>
                  </c:pt>
                  <c:pt idx="3">
                    <c:v>127.04867621210882</c:v>
                  </c:pt>
                  <c:pt idx="4">
                    <c:v>254.41628424116129</c:v>
                  </c:pt>
                  <c:pt idx="5">
                    <c:v>97.877539652392457</c:v>
                  </c:pt>
                  <c:pt idx="6">
                    <c:v>72.659679584238347</c:v>
                  </c:pt>
                </c:numCache>
              </c:numRef>
            </c:minus>
          </c:errBars>
          <c:xVal>
            <c:numRef>
              <c:f>'Iberia indiv'!$O$27:$O$33</c:f>
              <c:numCache>
                <c:formatCode>General</c:formatCode>
                <c:ptCount val="7"/>
                <c:pt idx="0">
                  <c:v>6561.5731174392058</c:v>
                </c:pt>
                <c:pt idx="1">
                  <c:v>5685.2577070369734</c:v>
                </c:pt>
                <c:pt idx="2">
                  <c:v>5884.3610581678367</c:v>
                </c:pt>
                <c:pt idx="3">
                  <c:v>5275.7907076227511</c:v>
                </c:pt>
                <c:pt idx="4">
                  <c:v>5605.9256346263282</c:v>
                </c:pt>
                <c:pt idx="5">
                  <c:v>5384.3972064822192</c:v>
                </c:pt>
                <c:pt idx="6">
                  <c:v>5230.3222377592147</c:v>
                </c:pt>
              </c:numCache>
            </c:numRef>
          </c:xVal>
          <c:yVal>
            <c:numRef>
              <c:f>'Iberia indiv'!$Q$27:$Q$33</c:f>
              <c:numCache>
                <c:formatCode>General</c:formatCode>
                <c:ptCount val="7"/>
                <c:pt idx="0">
                  <c:v>-4.4099999999999999E-4</c:v>
                </c:pt>
                <c:pt idx="1">
                  <c:v>3.6000000000000002E-4</c:v>
                </c:pt>
                <c:pt idx="2">
                  <c:v>-1.4100000000000001E-4</c:v>
                </c:pt>
                <c:pt idx="3">
                  <c:v>-1.0219999999999999E-3</c:v>
                </c:pt>
                <c:pt idx="4">
                  <c:v>-4.35E-4</c:v>
                </c:pt>
                <c:pt idx="5">
                  <c:v>-2.7099999999999997E-4</c:v>
                </c:pt>
                <c:pt idx="6">
                  <c:v>-3.3E-4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78112"/>
        <c:axId val="120379648"/>
      </c:scatterChart>
      <c:valAx>
        <c:axId val="120378112"/>
        <c:scaling>
          <c:orientation val="minMax"/>
          <c:max val="7000"/>
          <c:min val="5000"/>
        </c:scaling>
        <c:delete val="0"/>
        <c:axPos val="b"/>
        <c:numFmt formatCode="General" sourceLinked="1"/>
        <c:majorTickMark val="out"/>
        <c:minorTickMark val="none"/>
        <c:tickLblPos val="nextTo"/>
        <c:crossAx val="120379648"/>
        <c:crosses val="autoZero"/>
        <c:crossBetween val="midCat"/>
      </c:valAx>
      <c:valAx>
        <c:axId val="1203796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2037811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323849</xdr:colOff>
      <xdr:row>1</xdr:row>
      <xdr:rowOff>180982</xdr:rowOff>
    </xdr:from>
    <xdr:to>
      <xdr:col>16</xdr:col>
      <xdr:colOff>314325</xdr:colOff>
      <xdr:row>25</xdr:row>
      <xdr:rowOff>28576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371475</xdr:colOff>
      <xdr:row>15</xdr:row>
      <xdr:rowOff>190500</xdr:rowOff>
    </xdr:from>
    <xdr:to>
      <xdr:col>19</xdr:col>
      <xdr:colOff>57150</xdr:colOff>
      <xdr:row>35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21</xdr:row>
      <xdr:rowOff>38100</xdr:rowOff>
    </xdr:from>
    <xdr:to>
      <xdr:col>9</xdr:col>
      <xdr:colOff>209550</xdr:colOff>
      <xdr:row>40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304800</xdr:colOff>
      <xdr:row>39</xdr:row>
      <xdr:rowOff>85725</xdr:rowOff>
    </xdr:from>
    <xdr:to>
      <xdr:col>18</xdr:col>
      <xdr:colOff>676275</xdr:colOff>
      <xdr:row>59</xdr:row>
      <xdr:rowOff>28575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33</xdr:row>
      <xdr:rowOff>100012</xdr:rowOff>
    </xdr:from>
    <xdr:to>
      <xdr:col>6</xdr:col>
      <xdr:colOff>19050</xdr:colOff>
      <xdr:row>47</xdr:row>
      <xdr:rowOff>42862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33</xdr:row>
      <xdr:rowOff>119062</xdr:rowOff>
    </xdr:from>
    <xdr:to>
      <xdr:col>13</xdr:col>
      <xdr:colOff>28575</xdr:colOff>
      <xdr:row>47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200025</xdr:colOff>
      <xdr:row>33</xdr:row>
      <xdr:rowOff>109537</xdr:rowOff>
    </xdr:from>
    <xdr:to>
      <xdr:col>20</xdr:col>
      <xdr:colOff>171450</xdr:colOff>
      <xdr:row>47</xdr:row>
      <xdr:rowOff>52387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9"/>
  <sheetViews>
    <sheetView workbookViewId="0">
      <pane ySplit="1" topLeftCell="A68" activePane="bottomLeft" state="frozen"/>
      <selection pane="bottomLeft" activeCell="D705" sqref="D705"/>
    </sheetView>
  </sheetViews>
  <sheetFormatPr defaultRowHeight="15.75" x14ac:dyDescent="0.25"/>
  <cols>
    <col min="1" max="1" width="9.125" bestFit="1" customWidth="1"/>
    <col min="2" max="2" width="29.625" bestFit="1" customWidth="1"/>
    <col min="3" max="3" width="18.375" bestFit="1" customWidth="1"/>
    <col min="4" max="4" width="21.5" bestFit="1" customWidth="1"/>
    <col min="11" max="11" width="18.875" bestFit="1" customWidth="1"/>
  </cols>
  <sheetData>
    <row r="1" spans="1:16" x14ac:dyDescent="0.25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H1" t="s">
        <v>24</v>
      </c>
      <c r="K1" t="s">
        <v>135</v>
      </c>
      <c r="L1" t="s">
        <v>26</v>
      </c>
      <c r="M1" t="s">
        <v>35</v>
      </c>
    </row>
    <row r="2" spans="1:16" x14ac:dyDescent="0.25">
      <c r="A2" t="s">
        <v>0</v>
      </c>
      <c r="B2" t="s">
        <v>1</v>
      </c>
      <c r="C2" t="s">
        <v>2</v>
      </c>
      <c r="D2" t="s">
        <v>3</v>
      </c>
      <c r="E2">
        <v>5.6999999999999998E-4</v>
      </c>
      <c r="F2">
        <v>0.68700000000000006</v>
      </c>
      <c r="G2">
        <f t="shared" ref="G2:G33" si="0">E2/F2</f>
        <v>8.2969432314410475E-4</v>
      </c>
      <c r="H2">
        <v>47760</v>
      </c>
      <c r="K2" s="1" t="s">
        <v>29</v>
      </c>
      <c r="L2" s="1">
        <v>1.451E-3</v>
      </c>
      <c r="M2" s="1">
        <v>1.799E-3</v>
      </c>
      <c r="O2">
        <v>0</v>
      </c>
      <c r="P2">
        <v>0</v>
      </c>
    </row>
    <row r="3" spans="1:16" x14ac:dyDescent="0.25">
      <c r="A3" t="s">
        <v>0</v>
      </c>
      <c r="B3" t="s">
        <v>14</v>
      </c>
      <c r="C3" t="s">
        <v>2</v>
      </c>
      <c r="D3" t="s">
        <v>3</v>
      </c>
      <c r="E3">
        <v>-4.0000000000000003E-5</v>
      </c>
      <c r="F3">
        <v>-0.04</v>
      </c>
      <c r="G3">
        <f t="shared" si="0"/>
        <v>1E-3</v>
      </c>
      <c r="H3">
        <v>43893</v>
      </c>
      <c r="K3" s="1" t="s">
        <v>30</v>
      </c>
      <c r="L3" s="1">
        <v>1.611E-3</v>
      </c>
      <c r="M3" s="1">
        <v>1.684E-3</v>
      </c>
      <c r="O3">
        <f>O2+0.000025</f>
        <v>2.5000000000000001E-5</v>
      </c>
      <c r="P3">
        <f t="shared" ref="P3:P66" si="1">P2+0.000025</f>
        <v>2.5000000000000001E-5</v>
      </c>
    </row>
    <row r="4" spans="1:16" x14ac:dyDescent="0.25">
      <c r="A4" t="s">
        <v>0</v>
      </c>
      <c r="B4" t="s">
        <v>15</v>
      </c>
      <c r="C4" t="s">
        <v>2</v>
      </c>
      <c r="D4" t="s">
        <v>3</v>
      </c>
      <c r="E4">
        <v>-8.8999999999999995E-5</v>
      </c>
      <c r="F4">
        <v>-8.1000000000000003E-2</v>
      </c>
      <c r="G4">
        <f t="shared" si="0"/>
        <v>1.0987654320987654E-3</v>
      </c>
      <c r="H4">
        <v>34913</v>
      </c>
      <c r="K4" s="1" t="s">
        <v>31</v>
      </c>
      <c r="L4" s="1">
        <v>1.9559999999999998E-3</v>
      </c>
      <c r="M4" s="1">
        <v>2.5539999999999998E-3</v>
      </c>
      <c r="O4">
        <f t="shared" ref="O4:O67" si="2">O3+0.000025</f>
        <v>5.0000000000000002E-5</v>
      </c>
      <c r="P4">
        <f t="shared" si="1"/>
        <v>5.0000000000000002E-5</v>
      </c>
    </row>
    <row r="5" spans="1:16" x14ac:dyDescent="0.25">
      <c r="A5" t="s">
        <v>0</v>
      </c>
      <c r="B5" t="s">
        <v>16</v>
      </c>
      <c r="C5" t="s">
        <v>2</v>
      </c>
      <c r="D5" t="s">
        <v>3</v>
      </c>
      <c r="E5">
        <v>7.2000000000000005E-4</v>
      </c>
      <c r="F5">
        <v>0.83599999999999997</v>
      </c>
      <c r="G5">
        <f t="shared" si="0"/>
        <v>8.6124401913875606E-4</v>
      </c>
      <c r="H5">
        <v>49481</v>
      </c>
      <c r="K5" s="1" t="s">
        <v>32</v>
      </c>
      <c r="L5" s="1">
        <v>2.4190000000000001E-3</v>
      </c>
      <c r="M5" s="1">
        <v>2.2060000000000001E-3</v>
      </c>
      <c r="O5">
        <f t="shared" si="2"/>
        <v>7.5000000000000007E-5</v>
      </c>
      <c r="P5">
        <f t="shared" si="1"/>
        <v>7.5000000000000007E-5</v>
      </c>
    </row>
    <row r="6" spans="1:16" x14ac:dyDescent="0.25">
      <c r="A6" t="s">
        <v>0</v>
      </c>
      <c r="B6" t="s">
        <v>1</v>
      </c>
      <c r="C6" t="s">
        <v>2</v>
      </c>
      <c r="D6" t="s">
        <v>12</v>
      </c>
      <c r="E6">
        <v>9.2599999999999996E-4</v>
      </c>
      <c r="F6">
        <v>1.5269999999999999</v>
      </c>
      <c r="G6">
        <f t="shared" si="0"/>
        <v>6.0641781270464961E-4</v>
      </c>
      <c r="H6">
        <v>118179</v>
      </c>
      <c r="K6" s="1" t="s">
        <v>33</v>
      </c>
      <c r="L6" s="1">
        <v>1.8469999999999999E-3</v>
      </c>
      <c r="M6" s="1">
        <v>2.15E-3</v>
      </c>
      <c r="O6">
        <f t="shared" si="2"/>
        <v>1E-4</v>
      </c>
      <c r="P6">
        <f t="shared" si="1"/>
        <v>1E-4</v>
      </c>
    </row>
    <row r="7" spans="1:16" x14ac:dyDescent="0.25">
      <c r="A7" t="s">
        <v>0</v>
      </c>
      <c r="B7" t="s">
        <v>14</v>
      </c>
      <c r="C7" t="s">
        <v>2</v>
      </c>
      <c r="D7" t="s">
        <v>12</v>
      </c>
      <c r="E7">
        <v>1.4040000000000001E-3</v>
      </c>
      <c r="F7">
        <v>1.8819999999999999</v>
      </c>
      <c r="G7">
        <f t="shared" si="0"/>
        <v>7.4601487778958562E-4</v>
      </c>
      <c r="H7">
        <v>109067</v>
      </c>
      <c r="K7" s="1" t="s">
        <v>34</v>
      </c>
      <c r="L7" s="1">
        <v>1.3979999999999999E-3</v>
      </c>
      <c r="M7" s="1">
        <v>1.836E-3</v>
      </c>
      <c r="O7">
        <f t="shared" si="2"/>
        <v>1.25E-4</v>
      </c>
      <c r="P7">
        <f t="shared" si="1"/>
        <v>1.25E-4</v>
      </c>
    </row>
    <row r="8" spans="1:16" x14ac:dyDescent="0.25">
      <c r="A8" t="s">
        <v>0</v>
      </c>
      <c r="B8" t="s">
        <v>15</v>
      </c>
      <c r="C8" t="s">
        <v>2</v>
      </c>
      <c r="D8" t="s">
        <v>12</v>
      </c>
      <c r="E8">
        <v>1.0610000000000001E-3</v>
      </c>
      <c r="F8">
        <v>1.3320000000000001</v>
      </c>
      <c r="G8">
        <f t="shared" si="0"/>
        <v>7.965465465465466E-4</v>
      </c>
      <c r="H8">
        <v>86397</v>
      </c>
      <c r="K8" t="s">
        <v>36</v>
      </c>
      <c r="L8">
        <v>3.0140000000000002E-3</v>
      </c>
      <c r="M8">
        <v>4.6369999999999996E-3</v>
      </c>
      <c r="O8">
        <f t="shared" si="2"/>
        <v>1.5000000000000001E-4</v>
      </c>
      <c r="P8">
        <f t="shared" si="1"/>
        <v>1.5000000000000001E-4</v>
      </c>
    </row>
    <row r="9" spans="1:16" x14ac:dyDescent="0.25">
      <c r="A9" t="s">
        <v>0</v>
      </c>
      <c r="B9" t="s">
        <v>16</v>
      </c>
      <c r="C9" t="s">
        <v>2</v>
      </c>
      <c r="D9" t="s">
        <v>12</v>
      </c>
      <c r="E9">
        <v>1.2179999999999999E-3</v>
      </c>
      <c r="F9">
        <v>1.8129999999999999</v>
      </c>
      <c r="G9">
        <f t="shared" si="0"/>
        <v>6.7181467181467178E-4</v>
      </c>
      <c r="H9">
        <v>122107</v>
      </c>
      <c r="K9" t="s">
        <v>37</v>
      </c>
      <c r="L9">
        <v>3.3579999999999999E-3</v>
      </c>
      <c r="M9">
        <v>4.9179999999999996E-3</v>
      </c>
      <c r="O9">
        <f t="shared" si="2"/>
        <v>1.7500000000000003E-4</v>
      </c>
      <c r="P9">
        <f t="shared" si="1"/>
        <v>1.7500000000000003E-4</v>
      </c>
    </row>
    <row r="10" spans="1:16" x14ac:dyDescent="0.25">
      <c r="A10" t="s">
        <v>0</v>
      </c>
      <c r="B10" t="s">
        <v>1</v>
      </c>
      <c r="C10" t="s">
        <v>2</v>
      </c>
      <c r="D10" t="s">
        <v>13</v>
      </c>
      <c r="E10">
        <v>5.9709999999999997E-3</v>
      </c>
      <c r="F10">
        <v>10.074999999999999</v>
      </c>
      <c r="G10">
        <f t="shared" si="0"/>
        <v>5.9265508684863525E-4</v>
      </c>
      <c r="H10">
        <v>161355</v>
      </c>
      <c r="K10" t="s">
        <v>38</v>
      </c>
      <c r="L10">
        <v>4.3309999999999998E-3</v>
      </c>
      <c r="M10">
        <v>4.9109999999999996E-3</v>
      </c>
      <c r="O10">
        <f t="shared" si="2"/>
        <v>2.0000000000000004E-4</v>
      </c>
      <c r="P10">
        <f t="shared" si="1"/>
        <v>2.0000000000000004E-4</v>
      </c>
    </row>
    <row r="11" spans="1:16" x14ac:dyDescent="0.25">
      <c r="A11" t="s">
        <v>0</v>
      </c>
      <c r="B11" t="s">
        <v>14</v>
      </c>
      <c r="C11" t="s">
        <v>2</v>
      </c>
      <c r="D11" t="s">
        <v>13</v>
      </c>
      <c r="E11">
        <v>6.4850000000000003E-3</v>
      </c>
      <c r="F11">
        <v>8.9290000000000003</v>
      </c>
      <c r="G11">
        <f t="shared" si="0"/>
        <v>7.26285138313361E-4</v>
      </c>
      <c r="H11">
        <v>153463</v>
      </c>
      <c r="K11" t="s">
        <v>39</v>
      </c>
      <c r="L11">
        <v>4.5849999999999997E-3</v>
      </c>
      <c r="M11">
        <v>5.4650000000000002E-3</v>
      </c>
      <c r="O11">
        <f t="shared" si="2"/>
        <v>2.2500000000000005E-4</v>
      </c>
      <c r="P11">
        <f t="shared" si="1"/>
        <v>2.2500000000000005E-4</v>
      </c>
    </row>
    <row r="12" spans="1:16" x14ac:dyDescent="0.25">
      <c r="A12" t="s">
        <v>0</v>
      </c>
      <c r="B12" t="s">
        <v>15</v>
      </c>
      <c r="C12" t="s">
        <v>2</v>
      </c>
      <c r="D12" t="s">
        <v>13</v>
      </c>
      <c r="E12">
        <v>5.7850000000000002E-3</v>
      </c>
      <c r="F12">
        <v>7.6429999999999998</v>
      </c>
      <c r="G12">
        <f t="shared" si="0"/>
        <v>7.5690174015438964E-4</v>
      </c>
      <c r="H12">
        <v>115148</v>
      </c>
      <c r="K12" s="1" t="s">
        <v>40</v>
      </c>
      <c r="L12" s="1">
        <v>4.5440000000000003E-3</v>
      </c>
      <c r="M12" s="1">
        <v>5.0429999999999997E-3</v>
      </c>
      <c r="O12">
        <f t="shared" si="2"/>
        <v>2.5000000000000006E-4</v>
      </c>
      <c r="P12">
        <f t="shared" si="1"/>
        <v>2.5000000000000006E-4</v>
      </c>
    </row>
    <row r="13" spans="1:16" x14ac:dyDescent="0.25">
      <c r="A13" t="s">
        <v>0</v>
      </c>
      <c r="B13" t="s">
        <v>16</v>
      </c>
      <c r="C13" t="s">
        <v>2</v>
      </c>
      <c r="D13" t="s">
        <v>13</v>
      </c>
      <c r="E13">
        <v>5.0239999999999998E-3</v>
      </c>
      <c r="F13">
        <v>7.6280000000000001</v>
      </c>
      <c r="G13">
        <f t="shared" si="0"/>
        <v>6.5862611431567904E-4</v>
      </c>
      <c r="H13">
        <v>162773</v>
      </c>
      <c r="K13" s="1" t="s">
        <v>41</v>
      </c>
      <c r="L13" s="1">
        <v>4.4460000000000003E-3</v>
      </c>
      <c r="M13" s="1">
        <v>5.274E-3</v>
      </c>
      <c r="O13">
        <f t="shared" si="2"/>
        <v>2.7500000000000007E-4</v>
      </c>
      <c r="P13">
        <f t="shared" si="1"/>
        <v>2.7500000000000007E-4</v>
      </c>
    </row>
    <row r="14" spans="1:16" x14ac:dyDescent="0.25">
      <c r="A14" t="s">
        <v>0</v>
      </c>
      <c r="B14" t="s">
        <v>1</v>
      </c>
      <c r="C14" t="s">
        <v>2</v>
      </c>
      <c r="D14" t="s">
        <v>4</v>
      </c>
      <c r="E14">
        <v>1.0629999999999999E-3</v>
      </c>
      <c r="F14">
        <v>1.986</v>
      </c>
      <c r="G14">
        <f t="shared" si="0"/>
        <v>5.352467270896274E-4</v>
      </c>
      <c r="H14">
        <v>137560</v>
      </c>
      <c r="K14" s="1" t="s">
        <v>42</v>
      </c>
      <c r="L14" s="1">
        <v>4.1650000000000003E-3</v>
      </c>
      <c r="M14" s="1">
        <v>3.8960000000000002E-3</v>
      </c>
      <c r="O14">
        <f t="shared" si="2"/>
        <v>3.0000000000000008E-4</v>
      </c>
      <c r="P14">
        <f t="shared" si="1"/>
        <v>3.0000000000000008E-4</v>
      </c>
    </row>
    <row r="15" spans="1:16" x14ac:dyDescent="0.25">
      <c r="A15" t="s">
        <v>0</v>
      </c>
      <c r="B15" t="s">
        <v>14</v>
      </c>
      <c r="C15" t="s">
        <v>2</v>
      </c>
      <c r="D15" t="s">
        <v>4</v>
      </c>
      <c r="E15">
        <v>8.0000000000000004E-4</v>
      </c>
      <c r="F15">
        <v>1.2130000000000001</v>
      </c>
      <c r="G15">
        <f t="shared" si="0"/>
        <v>6.5952184666117069E-4</v>
      </c>
      <c r="H15">
        <v>123830</v>
      </c>
      <c r="K15" s="1" t="s">
        <v>43</v>
      </c>
      <c r="L15" s="1">
        <v>4.5830000000000003E-3</v>
      </c>
      <c r="M15" s="1">
        <v>4.9610000000000001E-3</v>
      </c>
      <c r="O15">
        <f t="shared" si="2"/>
        <v>3.2500000000000009E-4</v>
      </c>
      <c r="P15">
        <f t="shared" si="1"/>
        <v>3.2500000000000009E-4</v>
      </c>
    </row>
    <row r="16" spans="1:16" x14ac:dyDescent="0.25">
      <c r="A16" t="s">
        <v>0</v>
      </c>
      <c r="B16" t="s">
        <v>15</v>
      </c>
      <c r="C16" t="s">
        <v>2</v>
      </c>
      <c r="D16" t="s">
        <v>4</v>
      </c>
      <c r="E16">
        <v>1.4530000000000001E-3</v>
      </c>
      <c r="F16">
        <v>1.952</v>
      </c>
      <c r="G16">
        <f t="shared" si="0"/>
        <v>7.4436475409836076E-4</v>
      </c>
      <c r="H16">
        <v>102948</v>
      </c>
      <c r="K16" s="1" t="s">
        <v>44</v>
      </c>
      <c r="L16" s="1">
        <v>5.1149999999999998E-3</v>
      </c>
      <c r="M16" s="1">
        <v>5.934E-3</v>
      </c>
      <c r="O16">
        <f t="shared" si="2"/>
        <v>3.500000000000001E-4</v>
      </c>
      <c r="P16">
        <f t="shared" si="1"/>
        <v>3.500000000000001E-4</v>
      </c>
    </row>
    <row r="17" spans="1:16" x14ac:dyDescent="0.25">
      <c r="A17" t="s">
        <v>0</v>
      </c>
      <c r="B17" t="s">
        <v>16</v>
      </c>
      <c r="C17" t="s">
        <v>2</v>
      </c>
      <c r="D17" t="s">
        <v>4</v>
      </c>
      <c r="E17">
        <v>-2.0100000000000001E-4</v>
      </c>
      <c r="F17">
        <v>-0.35399999999999998</v>
      </c>
      <c r="G17">
        <f t="shared" si="0"/>
        <v>5.6779661016949162E-4</v>
      </c>
      <c r="H17">
        <v>146732</v>
      </c>
      <c r="K17" s="1" t="s">
        <v>45</v>
      </c>
      <c r="L17" s="1">
        <v>3.607E-3</v>
      </c>
      <c r="M17" s="1">
        <v>4.9820000000000003E-3</v>
      </c>
      <c r="O17">
        <f t="shared" si="2"/>
        <v>3.7500000000000012E-4</v>
      </c>
      <c r="P17">
        <f t="shared" si="1"/>
        <v>3.7500000000000012E-4</v>
      </c>
    </row>
    <row r="18" spans="1:16" x14ac:dyDescent="0.25">
      <c r="A18" t="s">
        <v>0</v>
      </c>
      <c r="B18" t="s">
        <v>1</v>
      </c>
      <c r="C18" t="s">
        <v>2</v>
      </c>
      <c r="D18" t="s">
        <v>5</v>
      </c>
      <c r="E18">
        <v>3.0820000000000001E-3</v>
      </c>
      <c r="F18">
        <v>5.6820000000000004</v>
      </c>
      <c r="G18">
        <f t="shared" si="0"/>
        <v>5.424146427314326E-4</v>
      </c>
      <c r="H18">
        <v>133956</v>
      </c>
      <c r="K18" s="1" t="s">
        <v>46</v>
      </c>
      <c r="L18" s="1">
        <v>4.5529999999999998E-3</v>
      </c>
      <c r="M18" s="1">
        <v>5.4739999999999997E-3</v>
      </c>
      <c r="O18">
        <f t="shared" si="2"/>
        <v>4.0000000000000013E-4</v>
      </c>
      <c r="P18">
        <f t="shared" si="1"/>
        <v>4.0000000000000013E-4</v>
      </c>
    </row>
    <row r="19" spans="1:16" x14ac:dyDescent="0.25">
      <c r="A19" t="s">
        <v>0</v>
      </c>
      <c r="B19" t="s">
        <v>14</v>
      </c>
      <c r="C19" t="s">
        <v>2</v>
      </c>
      <c r="D19" t="s">
        <v>5</v>
      </c>
      <c r="E19">
        <v>3.0820000000000001E-3</v>
      </c>
      <c r="F19">
        <v>4.2160000000000002</v>
      </c>
      <c r="G19">
        <f t="shared" si="0"/>
        <v>7.3102466793168884E-4</v>
      </c>
      <c r="H19">
        <v>118292</v>
      </c>
      <c r="K19" s="1" t="s">
        <v>47</v>
      </c>
      <c r="L19" s="1">
        <v>5.6769999999999998E-3</v>
      </c>
      <c r="M19" s="1">
        <v>6.2969999999999996E-3</v>
      </c>
      <c r="O19">
        <f t="shared" si="2"/>
        <v>4.2500000000000014E-4</v>
      </c>
      <c r="P19">
        <f t="shared" si="1"/>
        <v>4.2500000000000014E-4</v>
      </c>
    </row>
    <row r="20" spans="1:16" x14ac:dyDescent="0.25">
      <c r="A20" t="s">
        <v>0</v>
      </c>
      <c r="B20" t="s">
        <v>15</v>
      </c>
      <c r="C20" t="s">
        <v>2</v>
      </c>
      <c r="D20" t="s">
        <v>5</v>
      </c>
      <c r="E20">
        <v>3.5409999999999999E-3</v>
      </c>
      <c r="F20">
        <v>4.6890000000000001</v>
      </c>
      <c r="G20">
        <f t="shared" si="0"/>
        <v>7.5517167839624652E-4</v>
      </c>
      <c r="H20">
        <v>102649</v>
      </c>
      <c r="K20" t="s">
        <v>51</v>
      </c>
      <c r="L20">
        <v>1.0790000000000001E-3</v>
      </c>
      <c r="M20">
        <v>1.1969999999999999E-3</v>
      </c>
      <c r="O20">
        <f t="shared" si="2"/>
        <v>4.5000000000000015E-4</v>
      </c>
      <c r="P20">
        <f t="shared" si="1"/>
        <v>4.5000000000000015E-4</v>
      </c>
    </row>
    <row r="21" spans="1:16" x14ac:dyDescent="0.25">
      <c r="A21" t="s">
        <v>0</v>
      </c>
      <c r="B21" t="s">
        <v>16</v>
      </c>
      <c r="C21" t="s">
        <v>2</v>
      </c>
      <c r="D21" t="s">
        <v>5</v>
      </c>
      <c r="E21">
        <v>2.362E-3</v>
      </c>
      <c r="F21">
        <v>3.9329999999999998</v>
      </c>
      <c r="G21">
        <f t="shared" si="0"/>
        <v>6.0055936943808794E-4</v>
      </c>
      <c r="H21">
        <v>146017</v>
      </c>
      <c r="K21" t="s">
        <v>52</v>
      </c>
      <c r="L21">
        <v>3.4699999999999998E-4</v>
      </c>
      <c r="M21">
        <v>1.6119999999999999E-3</v>
      </c>
      <c r="O21">
        <f t="shared" si="2"/>
        <v>4.7500000000000016E-4</v>
      </c>
      <c r="P21">
        <f t="shared" si="1"/>
        <v>4.7500000000000016E-4</v>
      </c>
    </row>
    <row r="22" spans="1:16" x14ac:dyDescent="0.25">
      <c r="A22" t="s">
        <v>0</v>
      </c>
      <c r="B22" t="s">
        <v>1</v>
      </c>
      <c r="C22" t="s">
        <v>2</v>
      </c>
      <c r="D22" t="s">
        <v>6</v>
      </c>
      <c r="E22">
        <v>1.66E-4</v>
      </c>
      <c r="F22">
        <v>0.379</v>
      </c>
      <c r="G22">
        <f t="shared" si="0"/>
        <v>4.3799472295514511E-4</v>
      </c>
      <c r="H22">
        <v>252397</v>
      </c>
      <c r="K22" t="s">
        <v>53</v>
      </c>
      <c r="L22">
        <v>9.3199999999999999E-4</v>
      </c>
      <c r="M22">
        <v>2.5300000000000002E-4</v>
      </c>
      <c r="O22">
        <f t="shared" si="2"/>
        <v>5.0000000000000012E-4</v>
      </c>
      <c r="P22">
        <f t="shared" si="1"/>
        <v>5.0000000000000012E-4</v>
      </c>
    </row>
    <row r="23" spans="1:16" x14ac:dyDescent="0.25">
      <c r="A23" t="s">
        <v>0</v>
      </c>
      <c r="B23" t="s">
        <v>14</v>
      </c>
      <c r="C23" t="s">
        <v>2</v>
      </c>
      <c r="D23" t="s">
        <v>6</v>
      </c>
      <c r="E23">
        <v>4.1899999999999999E-4</v>
      </c>
      <c r="F23">
        <v>0.73399999999999999</v>
      </c>
      <c r="G23">
        <f t="shared" si="0"/>
        <v>5.7084468664850133E-4</v>
      </c>
      <c r="H23">
        <v>223031</v>
      </c>
      <c r="K23" t="s">
        <v>54</v>
      </c>
      <c r="L23">
        <v>1.7650000000000001E-3</v>
      </c>
      <c r="M23">
        <v>9.2699999999999998E-4</v>
      </c>
      <c r="O23">
        <f t="shared" si="2"/>
        <v>5.2500000000000008E-4</v>
      </c>
      <c r="P23">
        <f t="shared" si="1"/>
        <v>5.2500000000000008E-4</v>
      </c>
    </row>
    <row r="24" spans="1:16" x14ac:dyDescent="0.25">
      <c r="A24" t="s">
        <v>0</v>
      </c>
      <c r="B24" t="s">
        <v>15</v>
      </c>
      <c r="C24" t="s">
        <v>2</v>
      </c>
      <c r="D24" t="s">
        <v>6</v>
      </c>
      <c r="E24">
        <v>4.73E-4</v>
      </c>
      <c r="F24">
        <v>0.83199999999999996</v>
      </c>
      <c r="G24">
        <f t="shared" si="0"/>
        <v>5.6850961538461536E-4</v>
      </c>
      <c r="H24">
        <v>190920</v>
      </c>
      <c r="K24" s="1" t="s">
        <v>55</v>
      </c>
      <c r="L24" s="1">
        <v>1.3309999999999999E-3</v>
      </c>
      <c r="M24" s="1">
        <v>1.1999999999999999E-3</v>
      </c>
      <c r="O24">
        <f t="shared" si="2"/>
        <v>5.5000000000000003E-4</v>
      </c>
      <c r="P24">
        <f t="shared" si="1"/>
        <v>5.5000000000000003E-4</v>
      </c>
    </row>
    <row r="25" spans="1:16" x14ac:dyDescent="0.25">
      <c r="A25" t="s">
        <v>0</v>
      </c>
      <c r="B25" t="s">
        <v>16</v>
      </c>
      <c r="C25" t="s">
        <v>2</v>
      </c>
      <c r="D25" t="s">
        <v>6</v>
      </c>
      <c r="E25">
        <v>4.8099999999999998E-4</v>
      </c>
      <c r="F25">
        <v>0.95399999999999996</v>
      </c>
      <c r="G25">
        <f t="shared" si="0"/>
        <v>5.0419287211740042E-4</v>
      </c>
      <c r="H25">
        <v>271524</v>
      </c>
      <c r="K25" s="1" t="s">
        <v>56</v>
      </c>
      <c r="L25" s="1">
        <v>8.1400000000000005E-4</v>
      </c>
      <c r="M25" s="1">
        <v>8.7900000000000001E-4</v>
      </c>
      <c r="O25">
        <f t="shared" si="2"/>
        <v>5.7499999999999999E-4</v>
      </c>
      <c r="P25">
        <f t="shared" si="1"/>
        <v>5.7499999999999999E-4</v>
      </c>
    </row>
    <row r="26" spans="1:16" x14ac:dyDescent="0.25">
      <c r="A26" t="s">
        <v>0</v>
      </c>
      <c r="B26" t="s">
        <v>1</v>
      </c>
      <c r="C26" t="s">
        <v>2</v>
      </c>
      <c r="D26" t="s">
        <v>7</v>
      </c>
      <c r="E26">
        <v>2.0000000000000001E-4</v>
      </c>
      <c r="F26">
        <v>0.53700000000000003</v>
      </c>
      <c r="G26">
        <f t="shared" si="0"/>
        <v>3.7243947858472997E-4</v>
      </c>
      <c r="H26">
        <v>517728</v>
      </c>
      <c r="K26" s="1" t="s">
        <v>57</v>
      </c>
      <c r="L26" s="1">
        <v>1.3439999999999999E-3</v>
      </c>
      <c r="M26" s="1">
        <v>9.1299999999999997E-4</v>
      </c>
      <c r="O26">
        <f t="shared" si="2"/>
        <v>5.9999999999999995E-4</v>
      </c>
      <c r="P26">
        <f t="shared" si="1"/>
        <v>5.9999999999999995E-4</v>
      </c>
    </row>
    <row r="27" spans="1:16" x14ac:dyDescent="0.25">
      <c r="A27" t="s">
        <v>0</v>
      </c>
      <c r="B27" t="s">
        <v>14</v>
      </c>
      <c r="C27" t="s">
        <v>2</v>
      </c>
      <c r="D27" t="s">
        <v>7</v>
      </c>
      <c r="E27">
        <v>5.5000000000000002E-5</v>
      </c>
      <c r="F27">
        <v>0.115</v>
      </c>
      <c r="G27">
        <f t="shared" si="0"/>
        <v>4.782608695652174E-4</v>
      </c>
      <c r="H27">
        <v>468098</v>
      </c>
      <c r="K27" s="1" t="s">
        <v>58</v>
      </c>
      <c r="L27" s="1">
        <v>1.7049999999999999E-3</v>
      </c>
      <c r="M27" s="1">
        <v>1.774E-3</v>
      </c>
      <c r="O27">
        <f t="shared" si="2"/>
        <v>6.249999999999999E-4</v>
      </c>
      <c r="P27">
        <f t="shared" si="1"/>
        <v>6.249999999999999E-4</v>
      </c>
    </row>
    <row r="28" spans="1:16" x14ac:dyDescent="0.25">
      <c r="A28" t="s">
        <v>0</v>
      </c>
      <c r="B28" t="s">
        <v>15</v>
      </c>
      <c r="C28" t="s">
        <v>2</v>
      </c>
      <c r="D28" t="s">
        <v>7</v>
      </c>
      <c r="E28">
        <v>-2.9E-5</v>
      </c>
      <c r="F28">
        <v>-5.7000000000000002E-2</v>
      </c>
      <c r="G28">
        <f t="shared" si="0"/>
        <v>5.0877192982456141E-4</v>
      </c>
      <c r="H28">
        <v>381916</v>
      </c>
      <c r="K28" s="1" t="s">
        <v>59</v>
      </c>
      <c r="L28" s="1">
        <v>1.8469999999999999E-3</v>
      </c>
      <c r="M28" s="1">
        <v>1.3799999999999999E-3</v>
      </c>
      <c r="O28">
        <f t="shared" si="2"/>
        <v>6.4999999999999986E-4</v>
      </c>
      <c r="P28">
        <f t="shared" si="1"/>
        <v>6.4999999999999986E-4</v>
      </c>
    </row>
    <row r="29" spans="1:16" x14ac:dyDescent="0.25">
      <c r="A29" t="s">
        <v>0</v>
      </c>
      <c r="B29" t="s">
        <v>16</v>
      </c>
      <c r="C29" t="s">
        <v>2</v>
      </c>
      <c r="D29" t="s">
        <v>7</v>
      </c>
      <c r="E29">
        <v>-1.0189999999999999E-3</v>
      </c>
      <c r="F29">
        <v>-2.19</v>
      </c>
      <c r="G29">
        <f t="shared" si="0"/>
        <v>4.6529680365296804E-4</v>
      </c>
      <c r="H29">
        <v>542961</v>
      </c>
      <c r="K29" s="1" t="s">
        <v>60</v>
      </c>
      <c r="L29" s="1">
        <v>-1.2E-5</v>
      </c>
      <c r="M29" s="1">
        <v>-5.0000000000000004E-6</v>
      </c>
      <c r="O29">
        <f t="shared" si="2"/>
        <v>6.7499999999999982E-4</v>
      </c>
      <c r="P29">
        <f t="shared" si="1"/>
        <v>6.7499999999999982E-4</v>
      </c>
    </row>
    <row r="30" spans="1:16" x14ac:dyDescent="0.25">
      <c r="A30" t="s">
        <v>0</v>
      </c>
      <c r="B30" t="s">
        <v>1</v>
      </c>
      <c r="C30" t="s">
        <v>2</v>
      </c>
      <c r="D30" t="s">
        <v>8</v>
      </c>
      <c r="E30">
        <v>2.9239999999999999E-3</v>
      </c>
      <c r="F30">
        <v>2.7919999999999998</v>
      </c>
      <c r="G30">
        <f t="shared" si="0"/>
        <v>1.0472779369627508E-3</v>
      </c>
      <c r="H30">
        <v>25984</v>
      </c>
      <c r="K30" s="1" t="s">
        <v>61</v>
      </c>
      <c r="L30" s="1">
        <v>1.201E-3</v>
      </c>
      <c r="M30" s="1">
        <v>1.286E-3</v>
      </c>
      <c r="O30">
        <f t="shared" si="2"/>
        <v>6.9999999999999978E-4</v>
      </c>
      <c r="P30">
        <f t="shared" si="1"/>
        <v>6.9999999999999978E-4</v>
      </c>
    </row>
    <row r="31" spans="1:16" x14ac:dyDescent="0.25">
      <c r="A31" t="s">
        <v>0</v>
      </c>
      <c r="B31" t="s">
        <v>14</v>
      </c>
      <c r="C31" t="s">
        <v>2</v>
      </c>
      <c r="D31" t="s">
        <v>8</v>
      </c>
      <c r="E31">
        <v>4.5580000000000004E-3</v>
      </c>
      <c r="F31">
        <v>3.3639999999999999</v>
      </c>
      <c r="G31">
        <f t="shared" si="0"/>
        <v>1.354934601664685E-3</v>
      </c>
      <c r="H31">
        <v>25181</v>
      </c>
      <c r="K31" s="1" t="s">
        <v>62</v>
      </c>
      <c r="L31" s="1">
        <v>1.903E-3</v>
      </c>
      <c r="M31" s="1">
        <v>1.407E-3</v>
      </c>
      <c r="O31">
        <f t="shared" si="2"/>
        <v>7.2499999999999973E-4</v>
      </c>
      <c r="P31">
        <f t="shared" si="1"/>
        <v>7.2499999999999973E-4</v>
      </c>
    </row>
    <row r="32" spans="1:16" x14ac:dyDescent="0.25">
      <c r="A32" t="s">
        <v>0</v>
      </c>
      <c r="B32" t="s">
        <v>15</v>
      </c>
      <c r="C32" t="s">
        <v>2</v>
      </c>
      <c r="D32" t="s">
        <v>8</v>
      </c>
      <c r="E32">
        <v>4.8830000000000002E-3</v>
      </c>
      <c r="F32">
        <v>3.2589999999999999</v>
      </c>
      <c r="G32">
        <f t="shared" si="0"/>
        <v>1.4983123657563672E-3</v>
      </c>
      <c r="H32">
        <v>18672</v>
      </c>
      <c r="K32" t="s">
        <v>63</v>
      </c>
      <c r="L32">
        <v>7.6870000000000003E-3</v>
      </c>
      <c r="M32">
        <v>8.2620000000000002E-3</v>
      </c>
      <c r="O32">
        <f t="shared" si="2"/>
        <v>7.4999999999999969E-4</v>
      </c>
      <c r="P32">
        <f t="shared" si="1"/>
        <v>7.4999999999999969E-4</v>
      </c>
    </row>
    <row r="33" spans="1:16" x14ac:dyDescent="0.25">
      <c r="A33" t="s">
        <v>0</v>
      </c>
      <c r="B33" t="s">
        <v>16</v>
      </c>
      <c r="C33" t="s">
        <v>2</v>
      </c>
      <c r="D33" t="s">
        <v>8</v>
      </c>
      <c r="E33">
        <v>2.2599999999999999E-3</v>
      </c>
      <c r="F33">
        <v>1.964</v>
      </c>
      <c r="G33">
        <f t="shared" si="0"/>
        <v>1.15071283095723E-3</v>
      </c>
      <c r="H33">
        <v>25888</v>
      </c>
      <c r="K33" t="s">
        <v>64</v>
      </c>
      <c r="L33">
        <v>8.1460000000000005E-3</v>
      </c>
      <c r="M33">
        <v>7.489E-3</v>
      </c>
      <c r="O33">
        <f t="shared" si="2"/>
        <v>7.7499999999999965E-4</v>
      </c>
      <c r="P33">
        <f t="shared" si="1"/>
        <v>7.7499999999999965E-4</v>
      </c>
    </row>
    <row r="34" spans="1:16" x14ac:dyDescent="0.25">
      <c r="A34" t="s">
        <v>0</v>
      </c>
      <c r="B34" t="s">
        <v>1</v>
      </c>
      <c r="C34" t="s">
        <v>2</v>
      </c>
      <c r="D34" t="s">
        <v>9</v>
      </c>
      <c r="E34">
        <v>2.6830000000000001E-3</v>
      </c>
      <c r="F34">
        <v>3.08</v>
      </c>
      <c r="G34">
        <f t="shared" ref="G34:G69" si="3">E34/F34</f>
        <v>8.7110389610389608E-4</v>
      </c>
      <c r="H34">
        <v>41968</v>
      </c>
      <c r="K34" s="1" t="s">
        <v>99</v>
      </c>
      <c r="L34" s="1">
        <v>6.3400000000000001E-4</v>
      </c>
      <c r="M34" s="1">
        <v>4.2999999999999999E-4</v>
      </c>
      <c r="O34">
        <f t="shared" si="2"/>
        <v>7.999999999999996E-4</v>
      </c>
      <c r="P34">
        <f t="shared" si="1"/>
        <v>7.999999999999996E-4</v>
      </c>
    </row>
    <row r="35" spans="1:16" x14ac:dyDescent="0.25">
      <c r="A35" t="s">
        <v>0</v>
      </c>
      <c r="B35" t="s">
        <v>14</v>
      </c>
      <c r="C35" t="s">
        <v>2</v>
      </c>
      <c r="D35" t="s">
        <v>9</v>
      </c>
      <c r="E35">
        <v>4.3340000000000002E-3</v>
      </c>
      <c r="F35">
        <v>4.0019999999999998</v>
      </c>
      <c r="G35">
        <f t="shared" si="3"/>
        <v>1.0829585207396302E-3</v>
      </c>
      <c r="H35">
        <v>40966</v>
      </c>
      <c r="K35" s="1" t="s">
        <v>100</v>
      </c>
      <c r="L35" s="1">
        <v>2.3900000000000001E-4</v>
      </c>
      <c r="M35" s="1">
        <v>-2.0799999999999999E-4</v>
      </c>
      <c r="O35">
        <f t="shared" si="2"/>
        <v>8.2499999999999956E-4</v>
      </c>
      <c r="P35">
        <f t="shared" si="1"/>
        <v>8.2499999999999956E-4</v>
      </c>
    </row>
    <row r="36" spans="1:16" x14ac:dyDescent="0.25">
      <c r="A36" t="s">
        <v>0</v>
      </c>
      <c r="B36" t="s">
        <v>15</v>
      </c>
      <c r="C36" t="s">
        <v>2</v>
      </c>
      <c r="D36" t="s">
        <v>9</v>
      </c>
      <c r="E36">
        <v>2.6710000000000002E-3</v>
      </c>
      <c r="F36">
        <v>2.1389999999999998</v>
      </c>
      <c r="G36">
        <f t="shared" si="3"/>
        <v>1.248714352501169E-3</v>
      </c>
      <c r="H36">
        <v>29540</v>
      </c>
      <c r="K36" s="1" t="s">
        <v>101</v>
      </c>
      <c r="L36" s="1">
        <v>6.7400000000000001E-4</v>
      </c>
      <c r="M36" s="1">
        <v>8.8000000000000003E-4</v>
      </c>
      <c r="O36">
        <f t="shared" si="2"/>
        <v>8.4999999999999952E-4</v>
      </c>
      <c r="P36">
        <f t="shared" si="1"/>
        <v>8.4999999999999952E-4</v>
      </c>
    </row>
    <row r="37" spans="1:16" x14ac:dyDescent="0.25">
      <c r="A37" t="s">
        <v>0</v>
      </c>
      <c r="B37" t="s">
        <v>16</v>
      </c>
      <c r="C37" t="s">
        <v>2</v>
      </c>
      <c r="D37" t="s">
        <v>9</v>
      </c>
      <c r="E37">
        <v>3.3570000000000002E-3</v>
      </c>
      <c r="F37">
        <v>3.4969999999999999</v>
      </c>
      <c r="G37">
        <f t="shared" si="3"/>
        <v>9.5996568487274816E-4</v>
      </c>
      <c r="H37">
        <v>41663</v>
      </c>
      <c r="K37" s="1" t="s">
        <v>102</v>
      </c>
      <c r="L37" s="1">
        <v>-1.9999999999999999E-6</v>
      </c>
      <c r="M37" s="1">
        <v>-3.9599999999999998E-4</v>
      </c>
      <c r="O37">
        <f t="shared" si="2"/>
        <v>8.7499999999999948E-4</v>
      </c>
      <c r="P37">
        <f t="shared" si="1"/>
        <v>8.7499999999999948E-4</v>
      </c>
    </row>
    <row r="38" spans="1:16" x14ac:dyDescent="0.25">
      <c r="A38" t="s">
        <v>0</v>
      </c>
      <c r="B38" t="s">
        <v>1</v>
      </c>
      <c r="C38" t="s">
        <v>2</v>
      </c>
      <c r="D38" t="s">
        <v>10</v>
      </c>
      <c r="E38">
        <v>2.4380000000000001E-3</v>
      </c>
      <c r="F38">
        <v>2.9860000000000002</v>
      </c>
      <c r="G38">
        <f t="shared" si="3"/>
        <v>8.164768921634293E-4</v>
      </c>
      <c r="H38">
        <v>44026</v>
      </c>
      <c r="K38" s="1" t="s">
        <v>103</v>
      </c>
      <c r="L38" s="1">
        <v>1.9250000000000001E-3</v>
      </c>
      <c r="M38" s="1">
        <v>1.467E-3</v>
      </c>
      <c r="O38">
        <f t="shared" si="2"/>
        <v>8.9999999999999943E-4</v>
      </c>
      <c r="P38">
        <f t="shared" si="1"/>
        <v>8.9999999999999943E-4</v>
      </c>
    </row>
    <row r="39" spans="1:16" x14ac:dyDescent="0.25">
      <c r="A39" t="s">
        <v>0</v>
      </c>
      <c r="B39" t="s">
        <v>14</v>
      </c>
      <c r="C39" t="s">
        <v>2</v>
      </c>
      <c r="D39" t="s">
        <v>10</v>
      </c>
      <c r="E39">
        <v>3.3630000000000001E-3</v>
      </c>
      <c r="F39">
        <v>3.2069999999999999</v>
      </c>
      <c r="G39">
        <f t="shared" si="3"/>
        <v>1.0486435921421889E-3</v>
      </c>
      <c r="H39">
        <v>43191</v>
      </c>
      <c r="K39" s="1" t="s">
        <v>104</v>
      </c>
      <c r="L39" s="1">
        <v>-1.5799999999999999E-4</v>
      </c>
      <c r="M39" s="1">
        <v>1.46E-4</v>
      </c>
      <c r="O39">
        <f t="shared" si="2"/>
        <v>9.2499999999999939E-4</v>
      </c>
      <c r="P39">
        <f t="shared" si="1"/>
        <v>9.2499999999999939E-4</v>
      </c>
    </row>
    <row r="40" spans="1:16" x14ac:dyDescent="0.25">
      <c r="A40" t="s">
        <v>0</v>
      </c>
      <c r="B40" t="s">
        <v>15</v>
      </c>
      <c r="C40" t="s">
        <v>2</v>
      </c>
      <c r="D40" t="s">
        <v>10</v>
      </c>
      <c r="E40">
        <v>2.9350000000000001E-3</v>
      </c>
      <c r="F40">
        <v>2.323</v>
      </c>
      <c r="G40">
        <f t="shared" si="3"/>
        <v>1.2634524321997417E-3</v>
      </c>
      <c r="H40">
        <v>31165</v>
      </c>
      <c r="K40" s="2" t="s">
        <v>65</v>
      </c>
      <c r="L40" s="2">
        <v>2.5300000000000001E-3</v>
      </c>
      <c r="M40" s="2">
        <v>1.4419999999999999E-3</v>
      </c>
      <c r="O40">
        <f t="shared" si="2"/>
        <v>9.4999999999999935E-4</v>
      </c>
      <c r="P40">
        <f t="shared" si="1"/>
        <v>9.4999999999999935E-4</v>
      </c>
    </row>
    <row r="41" spans="1:16" x14ac:dyDescent="0.25">
      <c r="A41" t="s">
        <v>0</v>
      </c>
      <c r="B41" t="s">
        <v>16</v>
      </c>
      <c r="C41" t="s">
        <v>2</v>
      </c>
      <c r="D41" t="s">
        <v>10</v>
      </c>
      <c r="E41">
        <v>3.2750000000000001E-3</v>
      </c>
      <c r="F41">
        <v>3.6280000000000001</v>
      </c>
      <c r="G41">
        <f t="shared" si="3"/>
        <v>9.0270121278941565E-4</v>
      </c>
      <c r="H41">
        <v>43551</v>
      </c>
      <c r="K41" s="2" t="s">
        <v>66</v>
      </c>
      <c r="L41" s="2">
        <v>1.2329999999999999E-3</v>
      </c>
      <c r="M41" s="2">
        <v>5.7300000000000005E-4</v>
      </c>
      <c r="O41">
        <f t="shared" si="2"/>
        <v>9.749999999999993E-4</v>
      </c>
      <c r="P41">
        <f t="shared" si="1"/>
        <v>9.749999999999993E-4</v>
      </c>
    </row>
    <row r="42" spans="1:16" x14ac:dyDescent="0.25">
      <c r="A42" t="s">
        <v>0</v>
      </c>
      <c r="B42" t="s">
        <v>1</v>
      </c>
      <c r="C42" t="s">
        <v>2</v>
      </c>
      <c r="D42" t="s">
        <v>11</v>
      </c>
      <c r="E42">
        <v>3.5249999999999999E-3</v>
      </c>
      <c r="F42">
        <v>5.8470000000000004</v>
      </c>
      <c r="G42">
        <f t="shared" si="3"/>
        <v>6.0287326834273982E-4</v>
      </c>
      <c r="H42">
        <v>119038</v>
      </c>
      <c r="K42" s="2" t="s">
        <v>67</v>
      </c>
      <c r="L42" s="2">
        <v>-1.2799999999999999E-4</v>
      </c>
      <c r="M42" s="2">
        <v>-3.1E-4</v>
      </c>
      <c r="O42">
        <f t="shared" si="2"/>
        <v>9.9999999999999937E-4</v>
      </c>
      <c r="P42">
        <f t="shared" si="1"/>
        <v>9.9999999999999937E-4</v>
      </c>
    </row>
    <row r="43" spans="1:16" x14ac:dyDescent="0.25">
      <c r="A43" t="s">
        <v>0</v>
      </c>
      <c r="B43" t="s">
        <v>14</v>
      </c>
      <c r="C43" t="s">
        <v>2</v>
      </c>
      <c r="D43" t="s">
        <v>11</v>
      </c>
      <c r="E43">
        <v>4.6499999999999996E-3</v>
      </c>
      <c r="F43">
        <v>6.3109999999999999</v>
      </c>
      <c r="G43">
        <f t="shared" si="3"/>
        <v>7.3680874663286321E-4</v>
      </c>
      <c r="H43">
        <v>112218</v>
      </c>
      <c r="K43" s="2" t="s">
        <v>68</v>
      </c>
      <c r="L43" s="2">
        <v>4.8299999999999998E-4</v>
      </c>
      <c r="M43" s="2">
        <v>1.0189999999999999E-3</v>
      </c>
      <c r="O43">
        <f t="shared" si="2"/>
        <v>1.0249999999999994E-3</v>
      </c>
      <c r="P43">
        <f t="shared" si="1"/>
        <v>1.0249999999999994E-3</v>
      </c>
    </row>
    <row r="44" spans="1:16" x14ac:dyDescent="0.25">
      <c r="A44" t="s">
        <v>0</v>
      </c>
      <c r="B44" t="s">
        <v>15</v>
      </c>
      <c r="C44" t="s">
        <v>2</v>
      </c>
      <c r="D44" t="s">
        <v>11</v>
      </c>
      <c r="E44">
        <v>4.0549999999999996E-3</v>
      </c>
      <c r="F44">
        <v>5.0049999999999999</v>
      </c>
      <c r="G44">
        <f t="shared" si="3"/>
        <v>8.101898101898101E-4</v>
      </c>
      <c r="H44">
        <v>85772</v>
      </c>
      <c r="K44" s="2" t="s">
        <v>69</v>
      </c>
      <c r="L44" s="2">
        <v>1.9719999999999998E-3</v>
      </c>
      <c r="M44" s="2">
        <v>1.2099999999999999E-3</v>
      </c>
      <c r="O44">
        <f t="shared" si="2"/>
        <v>1.0499999999999995E-3</v>
      </c>
      <c r="P44">
        <f t="shared" si="1"/>
        <v>1.0499999999999995E-3</v>
      </c>
    </row>
    <row r="45" spans="1:16" x14ac:dyDescent="0.25">
      <c r="A45" t="s">
        <v>0</v>
      </c>
      <c r="B45" t="s">
        <v>16</v>
      </c>
      <c r="C45" t="s">
        <v>2</v>
      </c>
      <c r="D45" t="s">
        <v>11</v>
      </c>
      <c r="E45">
        <v>4.0499999999999998E-3</v>
      </c>
      <c r="F45">
        <v>6.1139999999999999</v>
      </c>
      <c r="G45">
        <f t="shared" si="3"/>
        <v>6.6241413150147199E-4</v>
      </c>
      <c r="H45">
        <v>120760</v>
      </c>
      <c r="K45" s="1" t="s">
        <v>72</v>
      </c>
      <c r="L45" s="1">
        <v>2.1670000000000001E-3</v>
      </c>
      <c r="M45" s="1">
        <v>1.2830000000000001E-3</v>
      </c>
      <c r="O45">
        <f t="shared" si="2"/>
        <v>1.0749999999999996E-3</v>
      </c>
      <c r="P45">
        <f t="shared" si="1"/>
        <v>1.0749999999999996E-3</v>
      </c>
    </row>
    <row r="46" spans="1:16" x14ac:dyDescent="0.25">
      <c r="A46" s="1" t="s">
        <v>0</v>
      </c>
      <c r="B46" s="1" t="s">
        <v>25</v>
      </c>
      <c r="C46" s="1" t="s">
        <v>2</v>
      </c>
      <c r="D46" s="1" t="s">
        <v>3</v>
      </c>
      <c r="E46" s="1">
        <v>1.291E-3</v>
      </c>
      <c r="F46" s="1">
        <v>1.8220000000000001</v>
      </c>
      <c r="G46" s="1">
        <f t="shared" si="3"/>
        <v>7.0856201975850715E-4</v>
      </c>
      <c r="H46" s="1">
        <v>67650</v>
      </c>
      <c r="K46" s="1" t="s">
        <v>73</v>
      </c>
      <c r="L46" s="1">
        <v>3.153E-3</v>
      </c>
      <c r="M46" s="1">
        <v>2.238E-3</v>
      </c>
      <c r="O46">
        <f t="shared" si="2"/>
        <v>1.0999999999999996E-3</v>
      </c>
      <c r="P46">
        <f t="shared" si="1"/>
        <v>1.0999999999999996E-3</v>
      </c>
    </row>
    <row r="47" spans="1:16" x14ac:dyDescent="0.25">
      <c r="A47" s="1" t="s">
        <v>0</v>
      </c>
      <c r="B47" s="1" t="s">
        <v>1</v>
      </c>
      <c r="C47" s="1" t="s">
        <v>2</v>
      </c>
      <c r="D47" s="1" t="s">
        <v>3</v>
      </c>
      <c r="E47" s="1">
        <v>4.9399999999999997E-4</v>
      </c>
      <c r="F47" s="1">
        <v>1.675</v>
      </c>
      <c r="G47" s="1">
        <f t="shared" si="3"/>
        <v>2.9492537313432831E-4</v>
      </c>
      <c r="H47" s="1">
        <v>434925</v>
      </c>
      <c r="K47" s="1" t="s">
        <v>74</v>
      </c>
      <c r="L47" s="1">
        <v>2.6779999999999998E-3</v>
      </c>
      <c r="M47" s="1">
        <v>1.9610000000000001E-3</v>
      </c>
      <c r="O47">
        <f t="shared" si="2"/>
        <v>1.1249999999999997E-3</v>
      </c>
      <c r="P47">
        <f t="shared" si="1"/>
        <v>1.1249999999999997E-3</v>
      </c>
    </row>
    <row r="48" spans="1:16" x14ac:dyDescent="0.25">
      <c r="A48" s="1" t="s">
        <v>0</v>
      </c>
      <c r="B48" s="1" t="s">
        <v>14</v>
      </c>
      <c r="C48" s="1" t="s">
        <v>2</v>
      </c>
      <c r="D48" s="1" t="s">
        <v>3</v>
      </c>
      <c r="E48" s="1">
        <v>6.1799999999999995E-4</v>
      </c>
      <c r="F48" s="1">
        <v>1.635</v>
      </c>
      <c r="G48" s="1">
        <f t="shared" si="3"/>
        <v>3.7798165137614676E-4</v>
      </c>
      <c r="H48" s="1">
        <v>386947</v>
      </c>
      <c r="K48" s="1" t="s">
        <v>75</v>
      </c>
      <c r="L48" s="1">
        <v>2.9060000000000002E-3</v>
      </c>
      <c r="M48" s="1">
        <v>2.1429999999999999E-3</v>
      </c>
      <c r="O48">
        <f t="shared" si="2"/>
        <v>1.1499999999999998E-3</v>
      </c>
      <c r="P48">
        <f t="shared" si="1"/>
        <v>1.1499999999999998E-3</v>
      </c>
    </row>
    <row r="49" spans="1:16" x14ac:dyDescent="0.25">
      <c r="A49" s="1" t="s">
        <v>0</v>
      </c>
      <c r="B49" s="1" t="s">
        <v>15</v>
      </c>
      <c r="C49" s="1" t="s">
        <v>2</v>
      </c>
      <c r="D49" s="1" t="s">
        <v>3</v>
      </c>
      <c r="E49" s="1">
        <v>7.2400000000000003E-4</v>
      </c>
      <c r="F49" s="1">
        <v>1.8620000000000001</v>
      </c>
      <c r="G49" s="1">
        <f t="shared" si="3"/>
        <v>3.8882921589688505E-4</v>
      </c>
      <c r="H49" s="1">
        <v>327380</v>
      </c>
      <c r="K49" s="1" t="s">
        <v>76</v>
      </c>
      <c r="L49" s="1">
        <v>2.7109999999999999E-3</v>
      </c>
      <c r="M49" s="1">
        <v>2.3640000000000002E-3</v>
      </c>
      <c r="O49">
        <f t="shared" si="2"/>
        <v>1.1749999999999998E-3</v>
      </c>
      <c r="P49">
        <f t="shared" si="1"/>
        <v>1.1749999999999998E-3</v>
      </c>
    </row>
    <row r="50" spans="1:16" x14ac:dyDescent="0.25">
      <c r="A50" s="1" t="s">
        <v>0</v>
      </c>
      <c r="B50" s="1" t="s">
        <v>16</v>
      </c>
      <c r="C50" s="1" t="s">
        <v>2</v>
      </c>
      <c r="D50" s="1" t="s">
        <v>3</v>
      </c>
      <c r="E50" s="1">
        <v>5.2800000000000004E-4</v>
      </c>
      <c r="F50" s="1">
        <v>1.573</v>
      </c>
      <c r="G50" s="1">
        <f t="shared" si="3"/>
        <v>3.3566433566433569E-4</v>
      </c>
      <c r="H50" s="1">
        <v>466668</v>
      </c>
      <c r="K50" s="1" t="s">
        <v>77</v>
      </c>
      <c r="L50" s="1">
        <v>1.2229999999999999E-3</v>
      </c>
      <c r="M50" s="1">
        <v>1.114E-3</v>
      </c>
      <c r="O50">
        <f t="shared" si="2"/>
        <v>1.1999999999999999E-3</v>
      </c>
      <c r="P50">
        <f t="shared" si="1"/>
        <v>1.1999999999999999E-3</v>
      </c>
    </row>
    <row r="51" spans="1:16" x14ac:dyDescent="0.25">
      <c r="A51" s="1" t="s">
        <v>0</v>
      </c>
      <c r="B51" s="1" t="s">
        <v>25</v>
      </c>
      <c r="C51" s="1" t="s">
        <v>2</v>
      </c>
      <c r="D51" s="1" t="s">
        <v>4</v>
      </c>
      <c r="E51" s="1">
        <v>4.4840000000000001E-3</v>
      </c>
      <c r="F51" s="1">
        <v>5.5410000000000004</v>
      </c>
      <c r="G51" s="1">
        <f t="shared" si="3"/>
        <v>8.0924020934849299E-4</v>
      </c>
      <c r="H51" s="1">
        <v>62747</v>
      </c>
      <c r="K51" s="1" t="s">
        <v>78</v>
      </c>
      <c r="L51" s="1">
        <v>2.941E-3</v>
      </c>
      <c r="M51" s="1">
        <v>2.078E-3</v>
      </c>
      <c r="O51">
        <f t="shared" si="2"/>
        <v>1.225E-3</v>
      </c>
      <c r="P51">
        <f t="shared" si="1"/>
        <v>1.225E-3</v>
      </c>
    </row>
    <row r="52" spans="1:16" x14ac:dyDescent="0.25">
      <c r="A52" s="1" t="s">
        <v>0</v>
      </c>
      <c r="B52" s="1" t="s">
        <v>1</v>
      </c>
      <c r="C52" s="1" t="s">
        <v>2</v>
      </c>
      <c r="D52" s="1" t="s">
        <v>4</v>
      </c>
      <c r="E52" s="1">
        <v>4.0790000000000002E-3</v>
      </c>
      <c r="F52" s="1">
        <v>12.368</v>
      </c>
      <c r="G52" s="1">
        <f t="shared" si="3"/>
        <v>3.2980271668822767E-4</v>
      </c>
      <c r="H52" s="1">
        <v>390924</v>
      </c>
      <c r="K52" s="1" t="s">
        <v>79</v>
      </c>
      <c r="L52" s="1">
        <v>2.9840000000000001E-3</v>
      </c>
      <c r="M52" s="1">
        <v>1.6169999999999999E-3</v>
      </c>
      <c r="O52">
        <f t="shared" si="2"/>
        <v>1.25E-3</v>
      </c>
      <c r="P52">
        <f t="shared" si="1"/>
        <v>1.25E-3</v>
      </c>
    </row>
    <row r="53" spans="1:16" x14ac:dyDescent="0.25">
      <c r="A53" s="1" t="s">
        <v>0</v>
      </c>
      <c r="B53" s="1" t="s">
        <v>14</v>
      </c>
      <c r="C53" s="1" t="s">
        <v>2</v>
      </c>
      <c r="D53" s="1" t="s">
        <v>4</v>
      </c>
      <c r="E53" s="1">
        <v>4.8019999999999998E-3</v>
      </c>
      <c r="F53" s="1">
        <v>11.718</v>
      </c>
      <c r="G53" s="1">
        <f t="shared" si="3"/>
        <v>4.0979689366786142E-4</v>
      </c>
      <c r="H53" s="1">
        <v>361364</v>
      </c>
      <c r="K53" s="1" t="s">
        <v>80</v>
      </c>
      <c r="L53" s="1">
        <v>2.9320000000000001E-3</v>
      </c>
      <c r="M53" s="1">
        <v>2.5639999999999999E-3</v>
      </c>
      <c r="O53">
        <f t="shared" si="2"/>
        <v>1.2750000000000001E-3</v>
      </c>
      <c r="P53">
        <f t="shared" si="1"/>
        <v>1.2750000000000001E-3</v>
      </c>
    </row>
    <row r="54" spans="1:16" x14ac:dyDescent="0.25">
      <c r="A54" s="1" t="s">
        <v>0</v>
      </c>
      <c r="B54" s="1" t="s">
        <v>15</v>
      </c>
      <c r="C54" s="1" t="s">
        <v>2</v>
      </c>
      <c r="D54" s="1" t="s">
        <v>4</v>
      </c>
      <c r="E54" s="1">
        <v>4.2370000000000003E-3</v>
      </c>
      <c r="F54" s="1">
        <v>9.5169999999999995</v>
      </c>
      <c r="G54" s="1">
        <f t="shared" si="3"/>
        <v>4.4520332037406753E-4</v>
      </c>
      <c r="H54" s="1">
        <v>286532</v>
      </c>
      <c r="K54" t="s">
        <v>81</v>
      </c>
      <c r="L54">
        <v>2.1199999999999999E-3</v>
      </c>
      <c r="M54">
        <v>1.5280000000000001E-3</v>
      </c>
      <c r="O54">
        <f t="shared" si="2"/>
        <v>1.3000000000000002E-3</v>
      </c>
      <c r="P54">
        <f t="shared" si="1"/>
        <v>1.3000000000000002E-3</v>
      </c>
    </row>
    <row r="55" spans="1:16" x14ac:dyDescent="0.25">
      <c r="A55" s="1" t="s">
        <v>0</v>
      </c>
      <c r="B55" s="1" t="s">
        <v>16</v>
      </c>
      <c r="C55" s="1" t="s">
        <v>2</v>
      </c>
      <c r="D55" s="1" t="s">
        <v>4</v>
      </c>
      <c r="E55" s="1">
        <v>3.751E-3</v>
      </c>
      <c r="F55" s="1">
        <v>10.73</v>
      </c>
      <c r="G55" s="1">
        <f t="shared" si="3"/>
        <v>3.4958061509785649E-4</v>
      </c>
      <c r="H55" s="1">
        <v>406327</v>
      </c>
      <c r="K55" t="s">
        <v>82</v>
      </c>
      <c r="L55">
        <v>2.4680000000000001E-3</v>
      </c>
      <c r="M55">
        <v>2.6159999999999998E-3</v>
      </c>
      <c r="O55">
        <f t="shared" si="2"/>
        <v>1.3250000000000002E-3</v>
      </c>
      <c r="P55">
        <f t="shared" si="1"/>
        <v>1.3250000000000002E-3</v>
      </c>
    </row>
    <row r="56" spans="1:16" x14ac:dyDescent="0.25">
      <c r="A56" t="s">
        <v>0</v>
      </c>
      <c r="B56" t="s">
        <v>25</v>
      </c>
      <c r="C56" t="s">
        <v>2</v>
      </c>
      <c r="D56" t="s">
        <v>3</v>
      </c>
      <c r="E56">
        <v>1.346E-3</v>
      </c>
      <c r="F56">
        <v>1.899</v>
      </c>
      <c r="G56">
        <f t="shared" si="3"/>
        <v>7.0879410215903102E-4</v>
      </c>
      <c r="H56">
        <v>68403</v>
      </c>
      <c r="K56" t="s">
        <v>83</v>
      </c>
      <c r="L56">
        <v>2.8700000000000002E-3</v>
      </c>
      <c r="M56">
        <v>2.5100000000000001E-3</v>
      </c>
      <c r="O56">
        <f t="shared" si="2"/>
        <v>1.3500000000000003E-3</v>
      </c>
      <c r="P56">
        <f t="shared" si="1"/>
        <v>1.3500000000000003E-3</v>
      </c>
    </row>
    <row r="57" spans="1:16" x14ac:dyDescent="0.25">
      <c r="A57" t="s">
        <v>0</v>
      </c>
      <c r="B57" t="s">
        <v>1</v>
      </c>
      <c r="C57" t="s">
        <v>2</v>
      </c>
      <c r="D57" t="s">
        <v>3</v>
      </c>
      <c r="E57">
        <v>1.047E-3</v>
      </c>
      <c r="F57">
        <v>3.5190000000000001</v>
      </c>
      <c r="G57">
        <f t="shared" si="3"/>
        <v>2.9752770673486785E-4</v>
      </c>
      <c r="H57">
        <v>440625</v>
      </c>
      <c r="K57" t="s">
        <v>84</v>
      </c>
      <c r="L57">
        <v>1.725E-3</v>
      </c>
      <c r="M57">
        <v>5.62E-4</v>
      </c>
      <c r="O57">
        <f t="shared" si="2"/>
        <v>1.3750000000000004E-3</v>
      </c>
      <c r="P57">
        <f t="shared" si="1"/>
        <v>1.3750000000000004E-3</v>
      </c>
    </row>
    <row r="58" spans="1:16" x14ac:dyDescent="0.25">
      <c r="A58" t="s">
        <v>0</v>
      </c>
      <c r="B58" t="s">
        <v>14</v>
      </c>
      <c r="C58" t="s">
        <v>2</v>
      </c>
      <c r="D58" t="s">
        <v>3</v>
      </c>
      <c r="E58">
        <v>1.0330000000000001E-3</v>
      </c>
      <c r="F58">
        <v>2.75</v>
      </c>
      <c r="G58">
        <f t="shared" si="3"/>
        <v>3.7563636363636363E-4</v>
      </c>
      <c r="H58">
        <v>388745</v>
      </c>
      <c r="K58" t="s">
        <v>85</v>
      </c>
      <c r="L58">
        <v>1.902E-3</v>
      </c>
      <c r="M58">
        <v>1.3129999999999999E-3</v>
      </c>
      <c r="O58">
        <f t="shared" si="2"/>
        <v>1.4000000000000004E-3</v>
      </c>
      <c r="P58">
        <f t="shared" si="1"/>
        <v>1.4000000000000004E-3</v>
      </c>
    </row>
    <row r="59" spans="1:16" x14ac:dyDescent="0.25">
      <c r="A59" t="s">
        <v>0</v>
      </c>
      <c r="B59" t="s">
        <v>15</v>
      </c>
      <c r="C59" t="s">
        <v>2</v>
      </c>
      <c r="D59" t="s">
        <v>3</v>
      </c>
      <c r="E59">
        <v>1.3110000000000001E-3</v>
      </c>
      <c r="F59">
        <v>3.319</v>
      </c>
      <c r="G59">
        <f t="shared" si="3"/>
        <v>3.9499849352214527E-4</v>
      </c>
      <c r="H59">
        <v>335169</v>
      </c>
      <c r="K59" t="s">
        <v>86</v>
      </c>
      <c r="L59">
        <v>1.867E-3</v>
      </c>
      <c r="M59">
        <v>1.1609999999999999E-3</v>
      </c>
      <c r="O59">
        <f t="shared" si="2"/>
        <v>1.4250000000000005E-3</v>
      </c>
      <c r="P59">
        <f t="shared" si="1"/>
        <v>1.4250000000000005E-3</v>
      </c>
    </row>
    <row r="60" spans="1:16" x14ac:dyDescent="0.25">
      <c r="A60" t="s">
        <v>0</v>
      </c>
      <c r="B60" t="s">
        <v>16</v>
      </c>
      <c r="C60" t="s">
        <v>2</v>
      </c>
      <c r="D60" t="s">
        <v>3</v>
      </c>
      <c r="E60">
        <v>7.0699999999999995E-4</v>
      </c>
      <c r="F60">
        <v>2.157</v>
      </c>
      <c r="G60">
        <f t="shared" si="3"/>
        <v>3.2777005099675474E-4</v>
      </c>
      <c r="H60">
        <v>478504</v>
      </c>
      <c r="K60" t="s">
        <v>87</v>
      </c>
      <c r="L60">
        <v>2.8530000000000001E-3</v>
      </c>
      <c r="M60">
        <v>3.0820000000000001E-3</v>
      </c>
      <c r="O60">
        <f t="shared" si="2"/>
        <v>1.4500000000000006E-3</v>
      </c>
      <c r="P60">
        <f t="shared" si="1"/>
        <v>1.4500000000000006E-3</v>
      </c>
    </row>
    <row r="61" spans="1:16" x14ac:dyDescent="0.25">
      <c r="A61" t="s">
        <v>0</v>
      </c>
      <c r="B61" t="s">
        <v>25</v>
      </c>
      <c r="C61" t="s">
        <v>2</v>
      </c>
      <c r="D61" t="s">
        <v>4</v>
      </c>
      <c r="E61">
        <v>3.9880000000000002E-3</v>
      </c>
      <c r="F61">
        <v>4.9870000000000001</v>
      </c>
      <c r="G61">
        <f t="shared" si="3"/>
        <v>7.9967916583116106E-4</v>
      </c>
      <c r="H61">
        <v>60853</v>
      </c>
      <c r="K61" t="s">
        <v>88</v>
      </c>
      <c r="L61">
        <v>1.059E-3</v>
      </c>
      <c r="M61">
        <v>1.1559999999999999E-3</v>
      </c>
      <c r="O61">
        <f t="shared" si="2"/>
        <v>1.4750000000000006E-3</v>
      </c>
      <c r="P61">
        <f t="shared" si="1"/>
        <v>1.4750000000000006E-3</v>
      </c>
    </row>
    <row r="62" spans="1:16" x14ac:dyDescent="0.25">
      <c r="A62" t="s">
        <v>0</v>
      </c>
      <c r="B62" t="s">
        <v>1</v>
      </c>
      <c r="C62" t="s">
        <v>2</v>
      </c>
      <c r="D62" t="s">
        <v>4</v>
      </c>
      <c r="E62">
        <v>3.5860000000000002E-3</v>
      </c>
      <c r="F62">
        <v>10.968</v>
      </c>
      <c r="G62">
        <f t="shared" si="3"/>
        <v>3.2695113056163385E-4</v>
      </c>
      <c r="H62">
        <v>375099</v>
      </c>
      <c r="K62" t="s">
        <v>89</v>
      </c>
      <c r="L62">
        <v>-2.6400000000000002E-4</v>
      </c>
      <c r="M62">
        <v>-3.0800000000000001E-4</v>
      </c>
      <c r="O62">
        <f t="shared" si="2"/>
        <v>1.5000000000000007E-3</v>
      </c>
      <c r="P62">
        <f t="shared" si="1"/>
        <v>1.5000000000000007E-3</v>
      </c>
    </row>
    <row r="63" spans="1:16" x14ac:dyDescent="0.25">
      <c r="A63" t="s">
        <v>0</v>
      </c>
      <c r="B63" t="s">
        <v>14</v>
      </c>
      <c r="C63" t="s">
        <v>2</v>
      </c>
      <c r="D63" t="s">
        <v>4</v>
      </c>
      <c r="E63">
        <v>4.5149999999999999E-3</v>
      </c>
      <c r="F63">
        <v>11.734999999999999</v>
      </c>
      <c r="G63">
        <f t="shared" si="3"/>
        <v>3.8474648487430763E-4</v>
      </c>
      <c r="H63">
        <v>351475</v>
      </c>
      <c r="K63" s="1" t="s">
        <v>90</v>
      </c>
      <c r="L63" s="1">
        <v>2.6229999999999999E-3</v>
      </c>
      <c r="M63" s="1">
        <v>1.91E-3</v>
      </c>
      <c r="O63">
        <f t="shared" si="2"/>
        <v>1.5250000000000007E-3</v>
      </c>
      <c r="P63">
        <f t="shared" si="1"/>
        <v>1.5250000000000007E-3</v>
      </c>
    </row>
    <row r="64" spans="1:16" x14ac:dyDescent="0.25">
      <c r="A64" t="s">
        <v>0</v>
      </c>
      <c r="B64" t="s">
        <v>15</v>
      </c>
      <c r="C64" t="s">
        <v>2</v>
      </c>
      <c r="D64" t="s">
        <v>4</v>
      </c>
      <c r="E64">
        <v>3.666E-3</v>
      </c>
      <c r="F64">
        <v>8.5470000000000006</v>
      </c>
      <c r="G64">
        <f t="shared" si="3"/>
        <v>4.2892242892242892E-4</v>
      </c>
      <c r="H64">
        <v>270485</v>
      </c>
      <c r="K64" s="1" t="s">
        <v>91</v>
      </c>
      <c r="L64" s="1">
        <v>2.1289999999999998E-3</v>
      </c>
      <c r="M64" s="1">
        <v>2.1389999999999998E-3</v>
      </c>
      <c r="O64">
        <f t="shared" si="2"/>
        <v>1.5500000000000008E-3</v>
      </c>
      <c r="P64">
        <f t="shared" si="1"/>
        <v>1.5500000000000008E-3</v>
      </c>
    </row>
    <row r="65" spans="1:16" x14ac:dyDescent="0.25">
      <c r="A65" t="s">
        <v>0</v>
      </c>
      <c r="B65" t="s">
        <v>16</v>
      </c>
      <c r="C65" t="s">
        <v>2</v>
      </c>
      <c r="D65" t="s">
        <v>4</v>
      </c>
      <c r="E65">
        <v>3.4589999999999998E-3</v>
      </c>
      <c r="F65">
        <v>9.6809999999999992</v>
      </c>
      <c r="G65">
        <f t="shared" si="3"/>
        <v>3.5729779981406883E-4</v>
      </c>
      <c r="H65">
        <v>382772</v>
      </c>
      <c r="K65" s="1" t="s">
        <v>92</v>
      </c>
      <c r="L65" s="1">
        <v>1.629E-3</v>
      </c>
      <c r="M65" s="1">
        <v>1.934E-3</v>
      </c>
      <c r="O65">
        <f t="shared" si="2"/>
        <v>1.5750000000000009E-3</v>
      </c>
      <c r="P65">
        <f t="shared" si="1"/>
        <v>1.5750000000000009E-3</v>
      </c>
    </row>
    <row r="66" spans="1:16" x14ac:dyDescent="0.25">
      <c r="A66" s="1" t="s">
        <v>0</v>
      </c>
      <c r="B66" s="1" t="s">
        <v>26</v>
      </c>
      <c r="C66" s="1" t="s">
        <v>2</v>
      </c>
      <c r="D66" s="1" t="s">
        <v>227</v>
      </c>
      <c r="E66" s="1">
        <v>1.2359999999999999E-3</v>
      </c>
      <c r="F66" s="1">
        <v>2.3719999999999999</v>
      </c>
      <c r="G66" s="1">
        <f t="shared" si="3"/>
        <v>5.2107925801011807E-4</v>
      </c>
      <c r="H66" s="1">
        <v>299147</v>
      </c>
      <c r="K66" t="s">
        <v>93</v>
      </c>
      <c r="L66">
        <v>3.4320000000000002E-3</v>
      </c>
      <c r="M66">
        <v>3.088E-3</v>
      </c>
      <c r="O66">
        <f t="shared" si="2"/>
        <v>1.6000000000000009E-3</v>
      </c>
      <c r="P66">
        <f t="shared" si="1"/>
        <v>1.6000000000000009E-3</v>
      </c>
    </row>
    <row r="67" spans="1:16" x14ac:dyDescent="0.25">
      <c r="A67" s="1" t="s">
        <v>0</v>
      </c>
      <c r="B67" s="1" t="s">
        <v>35</v>
      </c>
      <c r="C67" s="1" t="s">
        <v>2</v>
      </c>
      <c r="D67" s="1" t="s">
        <v>227</v>
      </c>
      <c r="E67" s="1">
        <v>2.0730000000000002E-3</v>
      </c>
      <c r="F67" s="1">
        <v>3.87</v>
      </c>
      <c r="G67" s="1">
        <f t="shared" si="3"/>
        <v>5.3565891472868218E-4</v>
      </c>
      <c r="H67" s="1">
        <v>281266</v>
      </c>
      <c r="K67" t="s">
        <v>94</v>
      </c>
      <c r="L67">
        <v>3.6909999999999998E-3</v>
      </c>
      <c r="M67">
        <v>2.418E-3</v>
      </c>
      <c r="O67">
        <f t="shared" si="2"/>
        <v>1.625000000000001E-3</v>
      </c>
      <c r="P67">
        <f t="shared" ref="P67:P130" si="4">P66+0.000025</f>
        <v>1.625000000000001E-3</v>
      </c>
    </row>
    <row r="68" spans="1:16" x14ac:dyDescent="0.25">
      <c r="A68" s="1" t="s">
        <v>0</v>
      </c>
      <c r="B68" s="1" t="s">
        <v>27</v>
      </c>
      <c r="C68" s="1" t="s">
        <v>2</v>
      </c>
      <c r="D68" s="1" t="s">
        <v>227</v>
      </c>
      <c r="E68" s="1">
        <v>1.4920000000000001E-3</v>
      </c>
      <c r="F68" s="1">
        <v>2.9329999999999998</v>
      </c>
      <c r="G68" s="1">
        <f t="shared" si="3"/>
        <v>5.0869416979202188E-4</v>
      </c>
      <c r="H68" s="1">
        <v>318773</v>
      </c>
      <c r="K68" t="s">
        <v>95</v>
      </c>
      <c r="L68">
        <v>3.0630000000000002E-3</v>
      </c>
      <c r="M68">
        <v>2.4729999999999999E-3</v>
      </c>
      <c r="O68">
        <f t="shared" ref="O68:O131" si="5">O67+0.000025</f>
        <v>1.6500000000000011E-3</v>
      </c>
      <c r="P68">
        <f t="shared" si="4"/>
        <v>1.6500000000000011E-3</v>
      </c>
    </row>
    <row r="69" spans="1:16" x14ac:dyDescent="0.25">
      <c r="A69" s="1" t="s">
        <v>0</v>
      </c>
      <c r="B69" s="1" t="s">
        <v>28</v>
      </c>
      <c r="C69" s="1" t="s">
        <v>2</v>
      </c>
      <c r="D69" s="1" t="s">
        <v>227</v>
      </c>
      <c r="E69" s="1">
        <v>2.0869999999999999E-3</v>
      </c>
      <c r="F69" s="1">
        <v>3.8460000000000001</v>
      </c>
      <c r="G69" s="1">
        <f t="shared" si="3"/>
        <v>5.4264170566822672E-4</v>
      </c>
      <c r="H69" s="1">
        <v>305289</v>
      </c>
      <c r="I69">
        <f>SUM(E66:E69)/4</f>
        <v>1.722E-3</v>
      </c>
      <c r="K69" t="s">
        <v>96</v>
      </c>
      <c r="L69">
        <v>2.3909999999999999E-3</v>
      </c>
      <c r="M69">
        <v>2.0830000000000002E-3</v>
      </c>
      <c r="O69">
        <f t="shared" si="5"/>
        <v>1.6750000000000011E-3</v>
      </c>
      <c r="P69">
        <f t="shared" si="4"/>
        <v>1.6750000000000011E-3</v>
      </c>
    </row>
    <row r="70" spans="1:16" x14ac:dyDescent="0.25">
      <c r="A70" s="1" t="s">
        <v>0</v>
      </c>
      <c r="B70" s="1" t="s">
        <v>26</v>
      </c>
      <c r="C70" s="1" t="s">
        <v>2</v>
      </c>
      <c r="D70" s="1" t="s">
        <v>29</v>
      </c>
      <c r="E70" s="1">
        <v>1.451E-3</v>
      </c>
      <c r="F70" s="1">
        <v>2.891</v>
      </c>
      <c r="G70" s="1">
        <f t="shared" ref="G70:G109" si="6">E70/F70</f>
        <v>5.0190245589761331E-4</v>
      </c>
      <c r="H70" s="1">
        <v>430457</v>
      </c>
      <c r="K70" t="s">
        <v>97</v>
      </c>
      <c r="L70">
        <v>2.9139999999999999E-3</v>
      </c>
      <c r="M70">
        <v>2.1710000000000002E-3</v>
      </c>
      <c r="O70">
        <f t="shared" si="5"/>
        <v>1.7000000000000012E-3</v>
      </c>
      <c r="P70">
        <f t="shared" si="4"/>
        <v>1.7000000000000012E-3</v>
      </c>
    </row>
    <row r="71" spans="1:16" x14ac:dyDescent="0.25">
      <c r="A71" s="1" t="s">
        <v>0</v>
      </c>
      <c r="B71" s="1" t="s">
        <v>35</v>
      </c>
      <c r="C71" s="1" t="s">
        <v>2</v>
      </c>
      <c r="D71" s="1" t="s">
        <v>29</v>
      </c>
      <c r="E71" s="1">
        <v>1.799E-3</v>
      </c>
      <c r="F71" s="1">
        <v>3.621</v>
      </c>
      <c r="G71" s="1">
        <f t="shared" si="6"/>
        <v>4.9682408174537424E-4</v>
      </c>
      <c r="H71" s="1">
        <v>448021</v>
      </c>
      <c r="K71" t="s">
        <v>98</v>
      </c>
      <c r="L71">
        <v>2.9710000000000001E-3</v>
      </c>
      <c r="M71">
        <v>1.9070000000000001E-3</v>
      </c>
      <c r="O71">
        <f t="shared" si="5"/>
        <v>1.7250000000000013E-3</v>
      </c>
      <c r="P71">
        <f t="shared" si="4"/>
        <v>1.7250000000000013E-3</v>
      </c>
    </row>
    <row r="72" spans="1:16" x14ac:dyDescent="0.25">
      <c r="A72" s="1" t="s">
        <v>0</v>
      </c>
      <c r="B72" s="1" t="s">
        <v>27</v>
      </c>
      <c r="C72" s="1" t="s">
        <v>2</v>
      </c>
      <c r="D72" s="1" t="s">
        <v>29</v>
      </c>
      <c r="E72" s="1">
        <v>1.9989999999999999E-3</v>
      </c>
      <c r="F72" s="1">
        <v>4.05</v>
      </c>
      <c r="G72" s="1">
        <f t="shared" si="6"/>
        <v>4.9358024691358027E-4</v>
      </c>
      <c r="H72" s="1">
        <v>505431</v>
      </c>
      <c r="O72">
        <f t="shared" si="5"/>
        <v>1.7500000000000013E-3</v>
      </c>
      <c r="P72">
        <f t="shared" si="4"/>
        <v>1.7500000000000013E-3</v>
      </c>
    </row>
    <row r="73" spans="1:16" x14ac:dyDescent="0.25">
      <c r="A73" s="1" t="s">
        <v>0</v>
      </c>
      <c r="B73" s="1" t="s">
        <v>28</v>
      </c>
      <c r="C73" s="1" t="s">
        <v>2</v>
      </c>
      <c r="D73" s="1" t="s">
        <v>29</v>
      </c>
      <c r="E73" s="1">
        <v>1.418E-3</v>
      </c>
      <c r="F73" s="1">
        <v>2.7629999999999999</v>
      </c>
      <c r="G73" s="1">
        <f t="shared" si="6"/>
        <v>5.1321027868259138E-4</v>
      </c>
      <c r="H73" s="1">
        <v>463603</v>
      </c>
      <c r="I73">
        <f>SUM(E70:E73)/4</f>
        <v>1.66675E-3</v>
      </c>
      <c r="O73">
        <f t="shared" si="5"/>
        <v>1.7750000000000014E-3</v>
      </c>
      <c r="P73">
        <f t="shared" si="4"/>
        <v>1.7750000000000014E-3</v>
      </c>
    </row>
    <row r="74" spans="1:16" x14ac:dyDescent="0.25">
      <c r="A74" s="1" t="s">
        <v>0</v>
      </c>
      <c r="B74" s="1" t="s">
        <v>26</v>
      </c>
      <c r="C74" s="1" t="s">
        <v>2</v>
      </c>
      <c r="D74" s="1" t="s">
        <v>30</v>
      </c>
      <c r="E74" s="1">
        <v>1.611E-3</v>
      </c>
      <c r="F74" s="1">
        <v>3.347</v>
      </c>
      <c r="G74" s="1">
        <f t="shared" si="6"/>
        <v>4.8132656109949208E-4</v>
      </c>
      <c r="H74" s="1">
        <v>732973</v>
      </c>
      <c r="O74">
        <f t="shared" si="5"/>
        <v>1.8000000000000015E-3</v>
      </c>
      <c r="P74">
        <f t="shared" si="4"/>
        <v>1.8000000000000015E-3</v>
      </c>
    </row>
    <row r="75" spans="1:16" x14ac:dyDescent="0.25">
      <c r="A75" s="1" t="s">
        <v>0</v>
      </c>
      <c r="B75" s="1" t="s">
        <v>35</v>
      </c>
      <c r="C75" s="1" t="s">
        <v>2</v>
      </c>
      <c r="D75" s="1" t="s">
        <v>30</v>
      </c>
      <c r="E75" s="1">
        <v>1.684E-3</v>
      </c>
      <c r="F75" s="1">
        <v>3.6909999999999998</v>
      </c>
      <c r="G75" s="1">
        <f t="shared" si="6"/>
        <v>4.5624492007586019E-4</v>
      </c>
      <c r="H75" s="1">
        <v>850752</v>
      </c>
      <c r="O75">
        <f t="shared" si="5"/>
        <v>1.8250000000000015E-3</v>
      </c>
      <c r="P75">
        <f t="shared" si="4"/>
        <v>1.8250000000000015E-3</v>
      </c>
    </row>
    <row r="76" spans="1:16" x14ac:dyDescent="0.25">
      <c r="A76" s="1" t="s">
        <v>0</v>
      </c>
      <c r="B76" s="1" t="s">
        <v>27</v>
      </c>
      <c r="C76" s="1" t="s">
        <v>2</v>
      </c>
      <c r="D76" s="1" t="s">
        <v>30</v>
      </c>
      <c r="E76" s="1">
        <v>1.804E-3</v>
      </c>
      <c r="F76" s="1">
        <v>3.835</v>
      </c>
      <c r="G76" s="1">
        <f t="shared" si="6"/>
        <v>4.7040417209908737E-4</v>
      </c>
      <c r="H76" s="1">
        <v>951882</v>
      </c>
      <c r="O76">
        <f t="shared" si="5"/>
        <v>1.8500000000000016E-3</v>
      </c>
      <c r="P76">
        <f t="shared" si="4"/>
        <v>1.8500000000000016E-3</v>
      </c>
    </row>
    <row r="77" spans="1:16" x14ac:dyDescent="0.25">
      <c r="A77" s="1" t="s">
        <v>0</v>
      </c>
      <c r="B77" s="1" t="s">
        <v>28</v>
      </c>
      <c r="C77" s="1" t="s">
        <v>2</v>
      </c>
      <c r="D77" s="1" t="s">
        <v>30</v>
      </c>
      <c r="E77" s="1">
        <v>1.1360000000000001E-3</v>
      </c>
      <c r="F77" s="1">
        <v>2.5070000000000001</v>
      </c>
      <c r="G77" s="1">
        <f t="shared" si="6"/>
        <v>4.531312325488632E-4</v>
      </c>
      <c r="H77" s="1">
        <v>817580</v>
      </c>
      <c r="I77">
        <f>SUM(E74:E77)/4</f>
        <v>1.55875E-3</v>
      </c>
      <c r="O77">
        <f t="shared" si="5"/>
        <v>1.8750000000000017E-3</v>
      </c>
      <c r="P77">
        <f t="shared" si="4"/>
        <v>1.8750000000000017E-3</v>
      </c>
    </row>
    <row r="78" spans="1:16" x14ac:dyDescent="0.25">
      <c r="A78" s="1" t="s">
        <v>0</v>
      </c>
      <c r="B78" s="1" t="s">
        <v>26</v>
      </c>
      <c r="C78" s="1" t="s">
        <v>2</v>
      </c>
      <c r="D78" s="1" t="s">
        <v>31</v>
      </c>
      <c r="E78" s="1">
        <v>1.9559999999999998E-3</v>
      </c>
      <c r="F78" s="1">
        <v>3.879</v>
      </c>
      <c r="G78" s="1">
        <f t="shared" si="6"/>
        <v>5.0425367362722342E-4</v>
      </c>
      <c r="H78" s="1">
        <v>421300</v>
      </c>
      <c r="O78">
        <f t="shared" si="5"/>
        <v>1.9000000000000017E-3</v>
      </c>
      <c r="P78">
        <f t="shared" si="4"/>
        <v>1.9000000000000017E-3</v>
      </c>
    </row>
    <row r="79" spans="1:16" x14ac:dyDescent="0.25">
      <c r="A79" s="1" t="s">
        <v>0</v>
      </c>
      <c r="B79" s="1" t="s">
        <v>35</v>
      </c>
      <c r="C79" s="1" t="s">
        <v>2</v>
      </c>
      <c r="D79" s="1" t="s">
        <v>31</v>
      </c>
      <c r="E79" s="1">
        <v>2.5539999999999998E-3</v>
      </c>
      <c r="F79" s="1">
        <v>5.2690000000000001</v>
      </c>
      <c r="G79" s="1">
        <f t="shared" si="6"/>
        <v>4.8472195862592519E-4</v>
      </c>
      <c r="H79" s="1">
        <v>455244</v>
      </c>
      <c r="O79">
        <f t="shared" si="5"/>
        <v>1.9250000000000018E-3</v>
      </c>
      <c r="P79">
        <f t="shared" si="4"/>
        <v>1.9250000000000018E-3</v>
      </c>
    </row>
    <row r="80" spans="1:16" x14ac:dyDescent="0.25">
      <c r="A80" s="1" t="s">
        <v>0</v>
      </c>
      <c r="B80" s="1" t="s">
        <v>27</v>
      </c>
      <c r="C80" s="1" t="s">
        <v>2</v>
      </c>
      <c r="D80" s="1" t="s">
        <v>31</v>
      </c>
      <c r="E80" s="1">
        <v>2.2279999999999999E-3</v>
      </c>
      <c r="F80" s="1">
        <v>4.423</v>
      </c>
      <c r="G80" s="1">
        <f t="shared" si="6"/>
        <v>5.0373049966086366E-4</v>
      </c>
      <c r="H80" s="1">
        <v>510666</v>
      </c>
      <c r="O80">
        <f t="shared" si="5"/>
        <v>1.9500000000000019E-3</v>
      </c>
      <c r="P80">
        <f t="shared" si="4"/>
        <v>1.9500000000000019E-3</v>
      </c>
    </row>
    <row r="81" spans="1:16" x14ac:dyDescent="0.25">
      <c r="A81" s="1" t="s">
        <v>0</v>
      </c>
      <c r="B81" s="1" t="s">
        <v>28</v>
      </c>
      <c r="C81" s="1" t="s">
        <v>2</v>
      </c>
      <c r="D81" s="1" t="s">
        <v>31</v>
      </c>
      <c r="E81" s="1">
        <v>2.1970000000000002E-3</v>
      </c>
      <c r="F81" s="1">
        <v>4.12</v>
      </c>
      <c r="G81" s="1">
        <f t="shared" si="6"/>
        <v>5.3325242718446609E-4</v>
      </c>
      <c r="H81" s="1">
        <v>479820</v>
      </c>
      <c r="I81">
        <f>SUM(E78:E81)/4</f>
        <v>2.2337500000000001E-3</v>
      </c>
      <c r="O81">
        <f t="shared" si="5"/>
        <v>1.9750000000000019E-3</v>
      </c>
      <c r="P81">
        <f t="shared" si="4"/>
        <v>1.9750000000000019E-3</v>
      </c>
    </row>
    <row r="82" spans="1:16" x14ac:dyDescent="0.25">
      <c r="A82" s="1" t="s">
        <v>0</v>
      </c>
      <c r="B82" s="1" t="s">
        <v>26</v>
      </c>
      <c r="C82" s="1" t="s">
        <v>2</v>
      </c>
      <c r="D82" s="1" t="s">
        <v>32</v>
      </c>
      <c r="E82" s="1">
        <v>2.4190000000000001E-3</v>
      </c>
      <c r="F82" s="1">
        <v>5.0359999999999996</v>
      </c>
      <c r="G82" s="1">
        <f t="shared" si="6"/>
        <v>4.8034154090548063E-4</v>
      </c>
      <c r="H82" s="1">
        <v>525937</v>
      </c>
      <c r="O82">
        <f t="shared" si="5"/>
        <v>2.0000000000000018E-3</v>
      </c>
      <c r="P82">
        <f t="shared" si="4"/>
        <v>2.0000000000000018E-3</v>
      </c>
    </row>
    <row r="83" spans="1:16" x14ac:dyDescent="0.25">
      <c r="A83" s="1" t="s">
        <v>0</v>
      </c>
      <c r="B83" s="1" t="s">
        <v>35</v>
      </c>
      <c r="C83" s="1" t="s">
        <v>2</v>
      </c>
      <c r="D83" s="1" t="s">
        <v>32</v>
      </c>
      <c r="E83" s="1">
        <v>2.2060000000000001E-3</v>
      </c>
      <c r="F83" s="1">
        <v>4.5259999999999998</v>
      </c>
      <c r="G83" s="1">
        <f t="shared" si="6"/>
        <v>4.8740609809986749E-4</v>
      </c>
      <c r="H83" s="1">
        <v>568951</v>
      </c>
      <c r="O83">
        <f t="shared" si="5"/>
        <v>2.0250000000000016E-3</v>
      </c>
      <c r="P83">
        <f t="shared" si="4"/>
        <v>2.0250000000000016E-3</v>
      </c>
    </row>
    <row r="84" spans="1:16" x14ac:dyDescent="0.25">
      <c r="A84" s="1" t="s">
        <v>0</v>
      </c>
      <c r="B84" s="1" t="s">
        <v>27</v>
      </c>
      <c r="C84" s="1" t="s">
        <v>2</v>
      </c>
      <c r="D84" s="1" t="s">
        <v>32</v>
      </c>
      <c r="E84" s="1">
        <v>2.7430000000000002E-3</v>
      </c>
      <c r="F84" s="1">
        <v>5.8710000000000004</v>
      </c>
      <c r="G84" s="1">
        <f t="shared" si="6"/>
        <v>4.672117186169307E-4</v>
      </c>
      <c r="H84" s="1">
        <v>631764</v>
      </c>
      <c r="O84">
        <f t="shared" si="5"/>
        <v>2.0500000000000015E-3</v>
      </c>
      <c r="P84">
        <f t="shared" si="4"/>
        <v>2.0500000000000015E-3</v>
      </c>
    </row>
    <row r="85" spans="1:16" x14ac:dyDescent="0.25">
      <c r="A85" s="1" t="s">
        <v>0</v>
      </c>
      <c r="B85" s="1" t="s">
        <v>28</v>
      </c>
      <c r="C85" s="1" t="s">
        <v>2</v>
      </c>
      <c r="D85" s="1" t="s">
        <v>32</v>
      </c>
      <c r="E85" s="1">
        <v>2.81E-3</v>
      </c>
      <c r="F85" s="1">
        <v>5.7050000000000001</v>
      </c>
      <c r="G85" s="1">
        <f t="shared" si="6"/>
        <v>4.925503943908852E-4</v>
      </c>
      <c r="H85" s="1">
        <v>587021</v>
      </c>
      <c r="I85">
        <f>SUM(E82:E85)/4</f>
        <v>2.5445000000000003E-3</v>
      </c>
      <c r="O85">
        <f t="shared" si="5"/>
        <v>2.0750000000000013E-3</v>
      </c>
      <c r="P85">
        <f t="shared" si="4"/>
        <v>2.0750000000000013E-3</v>
      </c>
    </row>
    <row r="86" spans="1:16" x14ac:dyDescent="0.25">
      <c r="A86" s="1" t="s">
        <v>0</v>
      </c>
      <c r="B86" s="1" t="s">
        <v>26</v>
      </c>
      <c r="C86" s="1" t="s">
        <v>2</v>
      </c>
      <c r="D86" s="1" t="s">
        <v>33</v>
      </c>
      <c r="E86" s="1">
        <v>1.8469999999999999E-3</v>
      </c>
      <c r="F86" s="1">
        <v>3.391</v>
      </c>
      <c r="G86" s="1">
        <f t="shared" si="6"/>
        <v>5.4467708640519022E-4</v>
      </c>
      <c r="H86" s="1">
        <v>333607</v>
      </c>
      <c r="O86">
        <f t="shared" si="5"/>
        <v>2.1000000000000012E-3</v>
      </c>
      <c r="P86">
        <f t="shared" si="4"/>
        <v>2.1000000000000012E-3</v>
      </c>
    </row>
    <row r="87" spans="1:16" x14ac:dyDescent="0.25">
      <c r="A87" s="1" t="s">
        <v>0</v>
      </c>
      <c r="B87" s="1" t="s">
        <v>35</v>
      </c>
      <c r="C87" s="1" t="s">
        <v>2</v>
      </c>
      <c r="D87" s="1" t="s">
        <v>33</v>
      </c>
      <c r="E87" s="1">
        <v>2.15E-3</v>
      </c>
      <c r="F87" s="1">
        <v>3.8359999999999999</v>
      </c>
      <c r="G87" s="1">
        <f t="shared" si="6"/>
        <v>5.6047966631908239E-4</v>
      </c>
      <c r="H87" s="1">
        <v>315335</v>
      </c>
      <c r="O87">
        <f t="shared" si="5"/>
        <v>2.125000000000001E-3</v>
      </c>
      <c r="P87">
        <f t="shared" si="4"/>
        <v>2.125000000000001E-3</v>
      </c>
    </row>
    <row r="88" spans="1:16" x14ac:dyDescent="0.25">
      <c r="A88" s="1" t="s">
        <v>0</v>
      </c>
      <c r="B88" s="1" t="s">
        <v>27</v>
      </c>
      <c r="C88" s="1" t="s">
        <v>2</v>
      </c>
      <c r="D88" s="1" t="s">
        <v>33</v>
      </c>
      <c r="E88" s="1">
        <v>1.8389999999999999E-3</v>
      </c>
      <c r="F88" s="1">
        <v>3.6659999999999999</v>
      </c>
      <c r="G88" s="1">
        <f t="shared" si="6"/>
        <v>5.0163666121112933E-4</v>
      </c>
      <c r="H88" s="1">
        <v>358612</v>
      </c>
      <c r="O88">
        <f t="shared" si="5"/>
        <v>2.1500000000000009E-3</v>
      </c>
      <c r="P88">
        <f t="shared" si="4"/>
        <v>2.1500000000000009E-3</v>
      </c>
    </row>
    <row r="89" spans="1:16" x14ac:dyDescent="0.25">
      <c r="A89" s="1" t="s">
        <v>0</v>
      </c>
      <c r="B89" s="1" t="s">
        <v>28</v>
      </c>
      <c r="C89" s="1" t="s">
        <v>2</v>
      </c>
      <c r="D89" s="1" t="s">
        <v>33</v>
      </c>
      <c r="E89" s="1">
        <v>2.408E-3</v>
      </c>
      <c r="F89" s="1">
        <v>4.4189999999999996</v>
      </c>
      <c r="G89" s="1">
        <f t="shared" si="6"/>
        <v>5.4491966508259787E-4</v>
      </c>
      <c r="H89" s="1">
        <v>341874</v>
      </c>
      <c r="I89">
        <f>SUM(E86:E89)/4</f>
        <v>2.0609999999999999E-3</v>
      </c>
      <c r="O89">
        <f t="shared" si="5"/>
        <v>2.1750000000000007E-3</v>
      </c>
      <c r="P89">
        <f t="shared" si="4"/>
        <v>2.1750000000000007E-3</v>
      </c>
    </row>
    <row r="90" spans="1:16" x14ac:dyDescent="0.25">
      <c r="A90" s="1" t="s">
        <v>0</v>
      </c>
      <c r="B90" s="1" t="s">
        <v>26</v>
      </c>
      <c r="C90" s="1" t="s">
        <v>2</v>
      </c>
      <c r="D90" s="1" t="s">
        <v>34</v>
      </c>
      <c r="E90" s="1">
        <v>1.3979999999999999E-3</v>
      </c>
      <c r="F90" s="1">
        <v>2.8279999999999998</v>
      </c>
      <c r="G90" s="1">
        <f t="shared" si="6"/>
        <v>4.9434229137199439E-4</v>
      </c>
      <c r="H90" s="1">
        <v>511316</v>
      </c>
      <c r="O90">
        <f t="shared" si="5"/>
        <v>2.2000000000000006E-3</v>
      </c>
      <c r="P90">
        <f t="shared" si="4"/>
        <v>2.2000000000000006E-3</v>
      </c>
    </row>
    <row r="91" spans="1:16" x14ac:dyDescent="0.25">
      <c r="A91" s="1" t="s">
        <v>0</v>
      </c>
      <c r="B91" s="1" t="s">
        <v>35</v>
      </c>
      <c r="C91" s="1" t="s">
        <v>2</v>
      </c>
      <c r="D91" s="1" t="s">
        <v>34</v>
      </c>
      <c r="E91" s="1">
        <v>1.836E-3</v>
      </c>
      <c r="F91" s="1">
        <v>3.8719999999999999</v>
      </c>
      <c r="G91" s="1">
        <f t="shared" si="6"/>
        <v>4.7417355371900824E-4</v>
      </c>
      <c r="H91" s="1">
        <v>600400</v>
      </c>
      <c r="O91">
        <f t="shared" si="5"/>
        <v>2.2250000000000004E-3</v>
      </c>
      <c r="P91">
        <f t="shared" si="4"/>
        <v>2.2250000000000004E-3</v>
      </c>
    </row>
    <row r="92" spans="1:16" x14ac:dyDescent="0.25">
      <c r="A92" s="1" t="s">
        <v>0</v>
      </c>
      <c r="B92" s="1" t="s">
        <v>27</v>
      </c>
      <c r="C92" s="1" t="s">
        <v>2</v>
      </c>
      <c r="D92" s="1" t="s">
        <v>34</v>
      </c>
      <c r="E92" s="1">
        <v>2.8670000000000002E-3</v>
      </c>
      <c r="F92" s="1">
        <v>5.7220000000000004</v>
      </c>
      <c r="G92" s="1">
        <f t="shared" si="6"/>
        <v>5.0104858441104509E-4</v>
      </c>
      <c r="H92" s="1">
        <v>703748</v>
      </c>
      <c r="O92">
        <f t="shared" si="5"/>
        <v>2.2500000000000003E-3</v>
      </c>
      <c r="P92">
        <f t="shared" si="4"/>
        <v>2.2500000000000003E-3</v>
      </c>
    </row>
    <row r="93" spans="1:16" x14ac:dyDescent="0.25">
      <c r="A93" s="1" t="s">
        <v>0</v>
      </c>
      <c r="B93" s="1" t="s">
        <v>28</v>
      </c>
      <c r="C93" s="1" t="s">
        <v>2</v>
      </c>
      <c r="D93" s="1" t="s">
        <v>34</v>
      </c>
      <c r="E93" s="1">
        <v>2.2599999999999999E-3</v>
      </c>
      <c r="F93" s="1">
        <v>4.4960000000000004</v>
      </c>
      <c r="G93" s="1">
        <f t="shared" si="6"/>
        <v>5.026690391459074E-4</v>
      </c>
      <c r="H93" s="1">
        <v>568239</v>
      </c>
      <c r="I93">
        <f>SUM(E90:E93)/4</f>
        <v>2.0902500000000001E-3</v>
      </c>
      <c r="O93">
        <f t="shared" si="5"/>
        <v>2.2750000000000001E-3</v>
      </c>
      <c r="P93">
        <f t="shared" si="4"/>
        <v>2.2750000000000001E-3</v>
      </c>
    </row>
    <row r="94" spans="1:16" x14ac:dyDescent="0.25">
      <c r="A94" t="s">
        <v>0</v>
      </c>
      <c r="B94" t="s">
        <v>26</v>
      </c>
      <c r="C94" t="s">
        <v>2</v>
      </c>
      <c r="D94" t="s">
        <v>36</v>
      </c>
      <c r="E94">
        <v>3.0140000000000002E-3</v>
      </c>
      <c r="F94">
        <v>5.6420000000000003</v>
      </c>
      <c r="G94">
        <f t="shared" si="6"/>
        <v>5.342077277561149E-4</v>
      </c>
      <c r="H94">
        <v>280208</v>
      </c>
      <c r="O94">
        <f t="shared" si="5"/>
        <v>2.3E-3</v>
      </c>
      <c r="P94">
        <f t="shared" si="4"/>
        <v>2.3E-3</v>
      </c>
    </row>
    <row r="95" spans="1:16" x14ac:dyDescent="0.25">
      <c r="A95" t="s">
        <v>0</v>
      </c>
      <c r="B95" t="s">
        <v>35</v>
      </c>
      <c r="C95" t="s">
        <v>2</v>
      </c>
      <c r="D95" t="s">
        <v>36</v>
      </c>
      <c r="E95">
        <v>4.6369999999999996E-3</v>
      </c>
      <c r="F95">
        <v>8.3979999999999997</v>
      </c>
      <c r="G95">
        <f t="shared" si="6"/>
        <v>5.5215527506549179E-4</v>
      </c>
      <c r="H95">
        <v>276884</v>
      </c>
      <c r="O95">
        <f t="shared" si="5"/>
        <v>2.3249999999999998E-3</v>
      </c>
      <c r="P95">
        <f t="shared" si="4"/>
        <v>2.3249999999999998E-3</v>
      </c>
    </row>
    <row r="96" spans="1:16" x14ac:dyDescent="0.25">
      <c r="A96" t="s">
        <v>0</v>
      </c>
      <c r="B96" t="s">
        <v>27</v>
      </c>
      <c r="C96" t="s">
        <v>2</v>
      </c>
      <c r="D96" t="s">
        <v>36</v>
      </c>
      <c r="E96">
        <v>5.352E-3</v>
      </c>
      <c r="F96">
        <v>10.028</v>
      </c>
      <c r="G96">
        <f t="shared" si="6"/>
        <v>5.3370562425209412E-4</v>
      </c>
      <c r="H96">
        <v>314118</v>
      </c>
      <c r="O96">
        <f t="shared" si="5"/>
        <v>2.3499999999999997E-3</v>
      </c>
      <c r="P96">
        <f t="shared" si="4"/>
        <v>2.3499999999999997E-3</v>
      </c>
    </row>
    <row r="97" spans="1:16" x14ac:dyDescent="0.25">
      <c r="A97" t="s">
        <v>0</v>
      </c>
      <c r="B97" t="s">
        <v>28</v>
      </c>
      <c r="C97" t="s">
        <v>2</v>
      </c>
      <c r="D97" t="s">
        <v>36</v>
      </c>
      <c r="E97">
        <v>4.6990000000000001E-3</v>
      </c>
      <c r="F97">
        <v>8.1739999999999995</v>
      </c>
      <c r="G97">
        <f t="shared" si="6"/>
        <v>5.7487154391974553E-4</v>
      </c>
      <c r="H97">
        <v>299582</v>
      </c>
      <c r="I97">
        <f>SUM(E94:E97)/4</f>
        <v>4.4255000000000006E-3</v>
      </c>
      <c r="O97">
        <f t="shared" si="5"/>
        <v>2.3749999999999995E-3</v>
      </c>
      <c r="P97">
        <f t="shared" si="4"/>
        <v>2.3749999999999995E-3</v>
      </c>
    </row>
    <row r="98" spans="1:16" x14ac:dyDescent="0.25">
      <c r="A98" t="s">
        <v>0</v>
      </c>
      <c r="B98" t="s">
        <v>26</v>
      </c>
      <c r="C98" t="s">
        <v>2</v>
      </c>
      <c r="D98" t="s">
        <v>37</v>
      </c>
      <c r="E98">
        <v>3.3579999999999999E-3</v>
      </c>
      <c r="F98">
        <v>6.7450000000000001</v>
      </c>
      <c r="G98">
        <f t="shared" si="6"/>
        <v>4.9785025945144545E-4</v>
      </c>
      <c r="H98">
        <v>490932</v>
      </c>
      <c r="O98">
        <f t="shared" si="5"/>
        <v>2.3999999999999994E-3</v>
      </c>
      <c r="P98">
        <f t="shared" si="4"/>
        <v>2.3999999999999994E-3</v>
      </c>
    </row>
    <row r="99" spans="1:16" x14ac:dyDescent="0.25">
      <c r="A99" t="s">
        <v>0</v>
      </c>
      <c r="B99" t="s">
        <v>35</v>
      </c>
      <c r="C99" t="s">
        <v>2</v>
      </c>
      <c r="D99" t="s">
        <v>37</v>
      </c>
      <c r="E99">
        <v>4.9179999999999996E-3</v>
      </c>
      <c r="F99">
        <v>9.7959999999999994</v>
      </c>
      <c r="G99">
        <f t="shared" si="6"/>
        <v>5.0204164965291951E-4</v>
      </c>
      <c r="H99">
        <v>489406</v>
      </c>
      <c r="O99">
        <f t="shared" si="5"/>
        <v>2.4249999999999992E-3</v>
      </c>
      <c r="P99">
        <f t="shared" si="4"/>
        <v>2.4249999999999992E-3</v>
      </c>
    </row>
    <row r="100" spans="1:16" x14ac:dyDescent="0.25">
      <c r="A100" t="s">
        <v>0</v>
      </c>
      <c r="B100" t="s">
        <v>27</v>
      </c>
      <c r="C100" t="s">
        <v>2</v>
      </c>
      <c r="D100" t="s">
        <v>37</v>
      </c>
      <c r="E100">
        <v>5.1399999999999996E-3</v>
      </c>
      <c r="F100">
        <v>10.721</v>
      </c>
      <c r="G100">
        <f t="shared" si="6"/>
        <v>4.7943288872306683E-4</v>
      </c>
      <c r="H100">
        <v>545416</v>
      </c>
      <c r="O100">
        <f t="shared" si="5"/>
        <v>2.4499999999999991E-3</v>
      </c>
      <c r="P100">
        <f t="shared" si="4"/>
        <v>2.4499999999999991E-3</v>
      </c>
    </row>
    <row r="101" spans="1:16" x14ac:dyDescent="0.25">
      <c r="A101" t="s">
        <v>0</v>
      </c>
      <c r="B101" t="s">
        <v>28</v>
      </c>
      <c r="C101" t="s">
        <v>2</v>
      </c>
      <c r="D101" t="s">
        <v>37</v>
      </c>
      <c r="E101">
        <v>4.2269999999999999E-3</v>
      </c>
      <c r="F101">
        <v>8.4420000000000002</v>
      </c>
      <c r="G101">
        <f t="shared" si="6"/>
        <v>5.0071073205401563E-4</v>
      </c>
      <c r="H101">
        <v>522620</v>
      </c>
      <c r="I101">
        <f>SUM(E98:E101)/4</f>
        <v>4.4107499999999997E-3</v>
      </c>
      <c r="O101">
        <f t="shared" si="5"/>
        <v>2.4749999999999989E-3</v>
      </c>
      <c r="P101">
        <f t="shared" si="4"/>
        <v>2.4749999999999989E-3</v>
      </c>
    </row>
    <row r="102" spans="1:16" x14ac:dyDescent="0.25">
      <c r="A102" t="s">
        <v>0</v>
      </c>
      <c r="B102" t="s">
        <v>26</v>
      </c>
      <c r="C102" t="s">
        <v>2</v>
      </c>
      <c r="D102" t="s">
        <v>38</v>
      </c>
      <c r="E102">
        <v>4.3309999999999998E-3</v>
      </c>
      <c r="F102">
        <v>8.7829999999999995</v>
      </c>
      <c r="G102">
        <f t="shared" si="6"/>
        <v>4.9311169304337927E-4</v>
      </c>
      <c r="H102">
        <v>708701</v>
      </c>
      <c r="O102">
        <f t="shared" si="5"/>
        <v>2.4999999999999988E-3</v>
      </c>
      <c r="P102">
        <f t="shared" si="4"/>
        <v>2.4999999999999988E-3</v>
      </c>
    </row>
    <row r="103" spans="1:16" x14ac:dyDescent="0.25">
      <c r="A103" t="s">
        <v>0</v>
      </c>
      <c r="B103" t="s">
        <v>35</v>
      </c>
      <c r="C103" t="s">
        <v>2</v>
      </c>
      <c r="D103" t="s">
        <v>38</v>
      </c>
      <c r="E103">
        <v>4.9109999999999996E-3</v>
      </c>
      <c r="F103">
        <v>10.324999999999999</v>
      </c>
      <c r="G103">
        <f t="shared" si="6"/>
        <v>4.7564164648910412E-4</v>
      </c>
      <c r="H103">
        <v>812589</v>
      </c>
      <c r="O103">
        <f t="shared" si="5"/>
        <v>2.5249999999999986E-3</v>
      </c>
      <c r="P103">
        <f t="shared" si="4"/>
        <v>2.5249999999999986E-3</v>
      </c>
    </row>
    <row r="104" spans="1:16" x14ac:dyDescent="0.25">
      <c r="A104" t="s">
        <v>0</v>
      </c>
      <c r="B104" t="s">
        <v>27</v>
      </c>
      <c r="C104" t="s">
        <v>2</v>
      </c>
      <c r="D104" t="s">
        <v>38</v>
      </c>
      <c r="E104">
        <v>6.0860000000000003E-3</v>
      </c>
      <c r="F104">
        <v>12.368</v>
      </c>
      <c r="G104">
        <f t="shared" si="6"/>
        <v>4.9207632600258738E-4</v>
      </c>
      <c r="H104">
        <v>897044</v>
      </c>
      <c r="O104">
        <f t="shared" si="5"/>
        <v>2.5499999999999984E-3</v>
      </c>
      <c r="P104">
        <f t="shared" si="4"/>
        <v>2.5499999999999984E-3</v>
      </c>
    </row>
    <row r="105" spans="1:16" x14ac:dyDescent="0.25">
      <c r="A105" t="s">
        <v>0</v>
      </c>
      <c r="B105" t="s">
        <v>28</v>
      </c>
      <c r="C105" t="s">
        <v>2</v>
      </c>
      <c r="D105" t="s">
        <v>38</v>
      </c>
      <c r="E105">
        <v>5.0610000000000004E-3</v>
      </c>
      <c r="F105">
        <v>9.7100000000000009</v>
      </c>
      <c r="G105">
        <f t="shared" si="6"/>
        <v>5.2121524201853759E-4</v>
      </c>
      <c r="H105">
        <v>788027</v>
      </c>
      <c r="I105">
        <f>SUM(E102:E105)/4</f>
        <v>5.0972500000000002E-3</v>
      </c>
      <c r="O105">
        <f t="shared" si="5"/>
        <v>2.5749999999999983E-3</v>
      </c>
      <c r="P105">
        <f t="shared" si="4"/>
        <v>2.5749999999999983E-3</v>
      </c>
    </row>
    <row r="106" spans="1:16" x14ac:dyDescent="0.25">
      <c r="A106" t="s">
        <v>0</v>
      </c>
      <c r="B106" t="s">
        <v>26</v>
      </c>
      <c r="C106" t="s">
        <v>2</v>
      </c>
      <c r="D106" t="s">
        <v>39</v>
      </c>
      <c r="E106">
        <v>4.5849999999999997E-3</v>
      </c>
      <c r="F106">
        <v>8.8510000000000009</v>
      </c>
      <c r="G106">
        <f t="shared" si="6"/>
        <v>5.1802056264828821E-4</v>
      </c>
      <c r="H106">
        <v>585963</v>
      </c>
      <c r="O106">
        <f t="shared" si="5"/>
        <v>2.5999999999999981E-3</v>
      </c>
      <c r="P106">
        <f t="shared" si="4"/>
        <v>2.5999999999999981E-3</v>
      </c>
    </row>
    <row r="107" spans="1:16" x14ac:dyDescent="0.25">
      <c r="A107" t="s">
        <v>0</v>
      </c>
      <c r="B107" t="s">
        <v>35</v>
      </c>
      <c r="C107" t="s">
        <v>2</v>
      </c>
      <c r="D107" t="s">
        <v>39</v>
      </c>
      <c r="E107">
        <v>5.4650000000000002E-3</v>
      </c>
      <c r="F107">
        <v>10.961</v>
      </c>
      <c r="G107">
        <f t="shared" si="6"/>
        <v>4.9858589544749562E-4</v>
      </c>
      <c r="H107">
        <v>642489</v>
      </c>
      <c r="O107">
        <f t="shared" si="5"/>
        <v>2.624999999999998E-3</v>
      </c>
      <c r="P107">
        <f t="shared" si="4"/>
        <v>2.624999999999998E-3</v>
      </c>
    </row>
    <row r="108" spans="1:16" x14ac:dyDescent="0.25">
      <c r="A108" t="s">
        <v>0</v>
      </c>
      <c r="B108" t="s">
        <v>27</v>
      </c>
      <c r="C108" t="s">
        <v>2</v>
      </c>
      <c r="D108" t="s">
        <v>39</v>
      </c>
      <c r="E108">
        <v>5.7939999999999997E-3</v>
      </c>
      <c r="F108">
        <v>10.645</v>
      </c>
      <c r="G108">
        <f t="shared" si="6"/>
        <v>5.442930953499295E-4</v>
      </c>
      <c r="H108">
        <v>705691</v>
      </c>
      <c r="O108">
        <f t="shared" si="5"/>
        <v>2.6499999999999978E-3</v>
      </c>
      <c r="P108">
        <f t="shared" si="4"/>
        <v>2.6499999999999978E-3</v>
      </c>
    </row>
    <row r="109" spans="1:16" x14ac:dyDescent="0.25">
      <c r="A109" t="s">
        <v>0</v>
      </c>
      <c r="B109" t="s">
        <v>28</v>
      </c>
      <c r="C109" t="s">
        <v>2</v>
      </c>
      <c r="D109" t="s">
        <v>39</v>
      </c>
      <c r="E109">
        <v>5.0930000000000003E-3</v>
      </c>
      <c r="F109">
        <v>9.6349999999999998</v>
      </c>
      <c r="G109">
        <f t="shared" si="6"/>
        <v>5.2859366891541259E-4</v>
      </c>
      <c r="H109">
        <v>655397</v>
      </c>
      <c r="I109">
        <f>SUM(E106:E109)/4</f>
        <v>5.2342500000000002E-3</v>
      </c>
      <c r="O109">
        <f t="shared" si="5"/>
        <v>2.6749999999999977E-3</v>
      </c>
      <c r="P109">
        <f t="shared" si="4"/>
        <v>2.6749999999999977E-3</v>
      </c>
    </row>
    <row r="110" spans="1:16" x14ac:dyDescent="0.25">
      <c r="A110" s="1" t="s">
        <v>0</v>
      </c>
      <c r="B110" s="1" t="s">
        <v>26</v>
      </c>
      <c r="C110" s="1" t="s">
        <v>2</v>
      </c>
      <c r="D110" s="1" t="s">
        <v>40</v>
      </c>
      <c r="E110" s="1">
        <v>4.5440000000000003E-3</v>
      </c>
      <c r="F110" s="1">
        <v>8.5180000000000007</v>
      </c>
      <c r="G110" s="1">
        <f t="shared" ref="G110:G153" si="7">E110/F110</f>
        <v>5.3345855834702985E-4</v>
      </c>
      <c r="H110" s="1">
        <v>491131</v>
      </c>
      <c r="O110">
        <f t="shared" si="5"/>
        <v>2.6999999999999975E-3</v>
      </c>
      <c r="P110">
        <f t="shared" si="4"/>
        <v>2.6999999999999975E-3</v>
      </c>
    </row>
    <row r="111" spans="1:16" x14ac:dyDescent="0.25">
      <c r="A111" s="1" t="s">
        <v>0</v>
      </c>
      <c r="B111" s="1" t="s">
        <v>35</v>
      </c>
      <c r="C111" s="1" t="s">
        <v>2</v>
      </c>
      <c r="D111" s="1" t="s">
        <v>40</v>
      </c>
      <c r="E111" s="1">
        <v>5.0429999999999997E-3</v>
      </c>
      <c r="F111" s="1">
        <v>10.005000000000001</v>
      </c>
      <c r="G111" s="1">
        <f t="shared" si="7"/>
        <v>5.0404797601199397E-4</v>
      </c>
      <c r="H111" s="1">
        <v>475017</v>
      </c>
      <c r="O111">
        <f t="shared" si="5"/>
        <v>2.7249999999999974E-3</v>
      </c>
      <c r="P111">
        <f t="shared" si="4"/>
        <v>2.7249999999999974E-3</v>
      </c>
    </row>
    <row r="112" spans="1:16" x14ac:dyDescent="0.25">
      <c r="A112" s="1" t="s">
        <v>0</v>
      </c>
      <c r="B112" s="1" t="s">
        <v>27</v>
      </c>
      <c r="C112" s="1" t="s">
        <v>2</v>
      </c>
      <c r="D112" s="1" t="s">
        <v>40</v>
      </c>
      <c r="E112" s="1">
        <v>6.0239999999999998E-3</v>
      </c>
      <c r="F112" s="1">
        <v>11.742000000000001</v>
      </c>
      <c r="G112" s="1">
        <f t="shared" si="7"/>
        <v>5.1303014818599888E-4</v>
      </c>
      <c r="H112" s="1">
        <v>537395</v>
      </c>
      <c r="O112">
        <f t="shared" si="5"/>
        <v>2.7499999999999972E-3</v>
      </c>
      <c r="P112">
        <f t="shared" si="4"/>
        <v>2.7499999999999972E-3</v>
      </c>
    </row>
    <row r="113" spans="1:16" x14ac:dyDescent="0.25">
      <c r="A113" s="1" t="s">
        <v>0</v>
      </c>
      <c r="B113" s="1" t="s">
        <v>28</v>
      </c>
      <c r="C113" s="1" t="s">
        <v>2</v>
      </c>
      <c r="D113" s="1" t="s">
        <v>40</v>
      </c>
      <c r="E113" s="1">
        <v>5.7549999999999997E-3</v>
      </c>
      <c r="F113" s="1">
        <v>10.566000000000001</v>
      </c>
      <c r="G113" s="1">
        <f t="shared" si="7"/>
        <v>5.4467158811281468E-4</v>
      </c>
      <c r="H113" s="1">
        <v>506801</v>
      </c>
      <c r="I113">
        <f>SUM(E110:E113)/4</f>
        <v>5.3414999999999999E-3</v>
      </c>
      <c r="O113">
        <f t="shared" si="5"/>
        <v>2.7749999999999971E-3</v>
      </c>
      <c r="P113">
        <f t="shared" si="4"/>
        <v>2.7749999999999971E-3</v>
      </c>
    </row>
    <row r="114" spans="1:16" x14ac:dyDescent="0.25">
      <c r="A114" s="1" t="s">
        <v>0</v>
      </c>
      <c r="B114" s="1" t="s">
        <v>26</v>
      </c>
      <c r="C114" s="1" t="s">
        <v>2</v>
      </c>
      <c r="D114" s="1" t="s">
        <v>49</v>
      </c>
      <c r="E114" s="1">
        <v>2.0830000000000002E-3</v>
      </c>
      <c r="F114" s="1">
        <v>4.26</v>
      </c>
      <c r="G114" s="1">
        <f t="shared" si="7"/>
        <v>4.8896713615023484E-4</v>
      </c>
      <c r="H114" s="1">
        <v>544780</v>
      </c>
      <c r="O114">
        <f t="shared" si="5"/>
        <v>2.7999999999999969E-3</v>
      </c>
      <c r="P114">
        <f t="shared" si="4"/>
        <v>2.7999999999999969E-3</v>
      </c>
    </row>
    <row r="115" spans="1:16" x14ac:dyDescent="0.25">
      <c r="A115" s="1" t="s">
        <v>0</v>
      </c>
      <c r="B115" s="1" t="s">
        <v>35</v>
      </c>
      <c r="C115" s="1" t="s">
        <v>2</v>
      </c>
      <c r="D115" s="1" t="s">
        <v>49</v>
      </c>
      <c r="E115" s="1">
        <v>3.3739999999999998E-3</v>
      </c>
      <c r="F115" s="1">
        <v>6.7779999999999996</v>
      </c>
      <c r="G115" s="1">
        <f t="shared" si="7"/>
        <v>4.9778695780466214E-4</v>
      </c>
      <c r="H115" s="1">
        <v>665614</v>
      </c>
      <c r="O115">
        <f t="shared" si="5"/>
        <v>2.8249999999999968E-3</v>
      </c>
      <c r="P115">
        <f t="shared" si="4"/>
        <v>2.8249999999999968E-3</v>
      </c>
    </row>
    <row r="116" spans="1:16" x14ac:dyDescent="0.25">
      <c r="A116" s="1" t="s">
        <v>0</v>
      </c>
      <c r="B116" s="1" t="s">
        <v>27</v>
      </c>
      <c r="C116" s="1" t="s">
        <v>2</v>
      </c>
      <c r="D116" s="1" t="s">
        <v>49</v>
      </c>
      <c r="E116" s="1">
        <v>4.522E-3</v>
      </c>
      <c r="F116" s="1">
        <v>9.1170000000000009</v>
      </c>
      <c r="G116" s="1">
        <f t="shared" si="7"/>
        <v>4.9599649007348902E-4</v>
      </c>
      <c r="H116" s="1">
        <v>787025</v>
      </c>
      <c r="O116">
        <f t="shared" si="5"/>
        <v>2.8499999999999966E-3</v>
      </c>
      <c r="P116">
        <f t="shared" si="4"/>
        <v>2.8499999999999966E-3</v>
      </c>
    </row>
    <row r="117" spans="1:16" x14ac:dyDescent="0.25">
      <c r="A117" s="1" t="s">
        <v>0</v>
      </c>
      <c r="B117" s="1" t="s">
        <v>28</v>
      </c>
      <c r="C117" s="1" t="s">
        <v>2</v>
      </c>
      <c r="D117" s="1" t="s">
        <v>49</v>
      </c>
      <c r="E117" s="1">
        <v>3.4380000000000001E-3</v>
      </c>
      <c r="F117" s="1">
        <v>6.9180000000000001</v>
      </c>
      <c r="G117" s="1">
        <f t="shared" si="7"/>
        <v>4.9696444058976586E-4</v>
      </c>
      <c r="H117" s="1">
        <v>615815</v>
      </c>
      <c r="I117">
        <f>SUM(E114:E117)/4</f>
        <v>3.35425E-3</v>
      </c>
      <c r="O117">
        <f t="shared" si="5"/>
        <v>2.8749999999999965E-3</v>
      </c>
      <c r="P117">
        <f t="shared" si="4"/>
        <v>2.8749999999999965E-3</v>
      </c>
    </row>
    <row r="118" spans="1:16" x14ac:dyDescent="0.25">
      <c r="A118" s="1" t="s">
        <v>0</v>
      </c>
      <c r="B118" s="1" t="s">
        <v>26</v>
      </c>
      <c r="C118" s="1" t="s">
        <v>2</v>
      </c>
      <c r="D118" s="1" t="s">
        <v>50</v>
      </c>
      <c r="E118" s="1">
        <v>4.6470000000000001E-3</v>
      </c>
      <c r="F118" s="1">
        <v>9.6020000000000003</v>
      </c>
      <c r="G118" s="1">
        <f t="shared" si="7"/>
        <v>4.8396167465111436E-4</v>
      </c>
      <c r="H118" s="1">
        <v>598064</v>
      </c>
      <c r="O118">
        <f t="shared" si="5"/>
        <v>2.8999999999999963E-3</v>
      </c>
      <c r="P118">
        <f t="shared" si="4"/>
        <v>2.8999999999999963E-3</v>
      </c>
    </row>
    <row r="119" spans="1:16" x14ac:dyDescent="0.25">
      <c r="A119" s="1" t="s">
        <v>0</v>
      </c>
      <c r="B119" s="1" t="s">
        <v>35</v>
      </c>
      <c r="C119" s="1" t="s">
        <v>2</v>
      </c>
      <c r="D119" s="1" t="s">
        <v>50</v>
      </c>
      <c r="E119" s="1">
        <v>5.3039999999999997E-3</v>
      </c>
      <c r="F119" s="1">
        <v>11.244</v>
      </c>
      <c r="G119" s="1">
        <f t="shared" si="7"/>
        <v>4.7171824973319103E-4</v>
      </c>
      <c r="H119" s="1">
        <v>723405</v>
      </c>
      <c r="O119">
        <f t="shared" si="5"/>
        <v>2.9249999999999962E-3</v>
      </c>
      <c r="P119">
        <f t="shared" si="4"/>
        <v>2.9249999999999962E-3</v>
      </c>
    </row>
    <row r="120" spans="1:16" x14ac:dyDescent="0.25">
      <c r="A120" s="1" t="s">
        <v>0</v>
      </c>
      <c r="B120" s="1" t="s">
        <v>27</v>
      </c>
      <c r="C120" s="1" t="s">
        <v>2</v>
      </c>
      <c r="D120" s="1" t="s">
        <v>50</v>
      </c>
      <c r="E120" s="1">
        <v>6.914E-3</v>
      </c>
      <c r="F120" s="1">
        <v>13.599</v>
      </c>
      <c r="G120" s="1">
        <f t="shared" si="7"/>
        <v>5.0841973674534894E-4</v>
      </c>
      <c r="H120" s="1">
        <v>851966</v>
      </c>
      <c r="O120">
        <f t="shared" si="5"/>
        <v>2.949999999999996E-3</v>
      </c>
      <c r="P120">
        <f t="shared" si="4"/>
        <v>2.949999999999996E-3</v>
      </c>
    </row>
    <row r="121" spans="1:16" x14ac:dyDescent="0.25">
      <c r="A121" s="1" t="s">
        <v>0</v>
      </c>
      <c r="B121" s="1" t="s">
        <v>28</v>
      </c>
      <c r="C121" s="1" t="s">
        <v>2</v>
      </c>
      <c r="D121" s="1" t="s">
        <v>50</v>
      </c>
      <c r="E121" s="1">
        <v>5.2500000000000003E-3</v>
      </c>
      <c r="F121" s="1">
        <v>10.106999999999999</v>
      </c>
      <c r="G121" s="1">
        <f t="shared" si="7"/>
        <v>5.1944197091124966E-4</v>
      </c>
      <c r="H121" s="1">
        <v>673352</v>
      </c>
      <c r="I121">
        <f>SUM(E118:E121)/4</f>
        <v>5.5287499999999998E-3</v>
      </c>
      <c r="O121">
        <f t="shared" si="5"/>
        <v>2.9749999999999959E-3</v>
      </c>
      <c r="P121">
        <f t="shared" si="4"/>
        <v>2.9749999999999959E-3</v>
      </c>
    </row>
    <row r="122" spans="1:16" x14ac:dyDescent="0.25">
      <c r="A122" s="1" t="s">
        <v>0</v>
      </c>
      <c r="B122" s="1" t="s">
        <v>26</v>
      </c>
      <c r="C122" s="1" t="s">
        <v>2</v>
      </c>
      <c r="D122" s="1" t="s">
        <v>41</v>
      </c>
      <c r="E122" s="1">
        <v>4.4460000000000003E-3</v>
      </c>
      <c r="F122" s="1">
        <v>8.7910000000000004</v>
      </c>
      <c r="G122" s="1">
        <f t="shared" si="7"/>
        <v>5.0574451143214655E-4</v>
      </c>
      <c r="H122" s="1">
        <v>512393</v>
      </c>
      <c r="O122">
        <f t="shared" si="5"/>
        <v>2.9999999999999957E-3</v>
      </c>
      <c r="P122">
        <f t="shared" si="4"/>
        <v>2.9999999999999957E-3</v>
      </c>
    </row>
    <row r="123" spans="1:16" x14ac:dyDescent="0.25">
      <c r="A123" s="1" t="s">
        <v>0</v>
      </c>
      <c r="B123" s="1" t="s">
        <v>35</v>
      </c>
      <c r="C123" s="1" t="s">
        <v>2</v>
      </c>
      <c r="D123" s="1" t="s">
        <v>41</v>
      </c>
      <c r="E123" s="1">
        <v>5.274E-3</v>
      </c>
      <c r="F123" s="1">
        <v>10.478</v>
      </c>
      <c r="G123" s="1">
        <f t="shared" si="7"/>
        <v>5.0334033212445122E-4</v>
      </c>
      <c r="H123" s="1">
        <v>505650</v>
      </c>
      <c r="O123">
        <f t="shared" si="5"/>
        <v>3.0249999999999956E-3</v>
      </c>
      <c r="P123">
        <f t="shared" si="4"/>
        <v>3.0249999999999956E-3</v>
      </c>
    </row>
    <row r="124" spans="1:16" x14ac:dyDescent="0.25">
      <c r="A124" s="1" t="s">
        <v>0</v>
      </c>
      <c r="B124" s="1" t="s">
        <v>27</v>
      </c>
      <c r="C124" s="1" t="s">
        <v>2</v>
      </c>
      <c r="D124" s="1" t="s">
        <v>41</v>
      </c>
      <c r="E124" s="1">
        <v>5.9670000000000001E-3</v>
      </c>
      <c r="F124" s="1">
        <v>11.906000000000001</v>
      </c>
      <c r="G124" s="1">
        <f t="shared" si="7"/>
        <v>5.0117587770871829E-4</v>
      </c>
      <c r="H124" s="1">
        <v>571920</v>
      </c>
      <c r="O124">
        <f t="shared" si="5"/>
        <v>3.0499999999999954E-3</v>
      </c>
      <c r="P124">
        <f t="shared" si="4"/>
        <v>3.0499999999999954E-3</v>
      </c>
    </row>
    <row r="125" spans="1:16" x14ac:dyDescent="0.25">
      <c r="A125" s="1" t="s">
        <v>0</v>
      </c>
      <c r="B125" s="1" t="s">
        <v>28</v>
      </c>
      <c r="C125" s="1" t="s">
        <v>2</v>
      </c>
      <c r="D125" s="1" t="s">
        <v>41</v>
      </c>
      <c r="E125" s="1">
        <v>5.1669999999999997E-3</v>
      </c>
      <c r="F125" s="1">
        <v>9.7569999999999997</v>
      </c>
      <c r="G125" s="1">
        <f t="shared" si="7"/>
        <v>5.2956851491237056E-4</v>
      </c>
      <c r="H125" s="1">
        <v>533100</v>
      </c>
      <c r="I125">
        <f>SUM(E122:E125)/4</f>
        <v>5.2134999999999994E-3</v>
      </c>
      <c r="O125">
        <f t="shared" si="5"/>
        <v>3.0749999999999953E-3</v>
      </c>
      <c r="P125">
        <f t="shared" si="4"/>
        <v>3.0749999999999953E-3</v>
      </c>
    </row>
    <row r="126" spans="1:16" x14ac:dyDescent="0.25">
      <c r="A126" s="1" t="s">
        <v>0</v>
      </c>
      <c r="B126" s="1" t="s">
        <v>26</v>
      </c>
      <c r="C126" s="1" t="s">
        <v>2</v>
      </c>
      <c r="D126" s="1" t="s">
        <v>42</v>
      </c>
      <c r="E126" s="1">
        <v>4.1650000000000003E-3</v>
      </c>
      <c r="F126" s="1">
        <v>8.6359999999999992</v>
      </c>
      <c r="G126" s="1">
        <f t="shared" si="7"/>
        <v>4.8228346456692921E-4</v>
      </c>
      <c r="H126" s="1">
        <v>560158</v>
      </c>
      <c r="O126">
        <f t="shared" si="5"/>
        <v>3.0999999999999951E-3</v>
      </c>
      <c r="P126">
        <f t="shared" si="4"/>
        <v>3.0999999999999951E-3</v>
      </c>
    </row>
    <row r="127" spans="1:16" x14ac:dyDescent="0.25">
      <c r="A127" s="1" t="s">
        <v>0</v>
      </c>
      <c r="B127" s="1" t="s">
        <v>35</v>
      </c>
      <c r="C127" s="1" t="s">
        <v>2</v>
      </c>
      <c r="D127" s="1" t="s">
        <v>42</v>
      </c>
      <c r="E127" s="1">
        <v>3.8960000000000002E-3</v>
      </c>
      <c r="F127" s="1">
        <v>7.9089999999999998</v>
      </c>
      <c r="G127" s="1">
        <f t="shared" si="7"/>
        <v>4.9260336325704899E-4</v>
      </c>
      <c r="H127" s="1">
        <v>544554</v>
      </c>
      <c r="O127">
        <f t="shared" si="5"/>
        <v>3.124999999999995E-3</v>
      </c>
      <c r="P127">
        <f t="shared" si="4"/>
        <v>3.124999999999995E-3</v>
      </c>
    </row>
    <row r="128" spans="1:16" x14ac:dyDescent="0.25">
      <c r="A128" s="1" t="s">
        <v>0</v>
      </c>
      <c r="B128" s="1" t="s">
        <v>27</v>
      </c>
      <c r="C128" s="1" t="s">
        <v>2</v>
      </c>
      <c r="D128" s="1" t="s">
        <v>42</v>
      </c>
      <c r="E128" s="1">
        <v>5.2110000000000004E-3</v>
      </c>
      <c r="F128" s="1">
        <v>11.074999999999999</v>
      </c>
      <c r="G128" s="1">
        <f t="shared" si="7"/>
        <v>4.7051918735891655E-4</v>
      </c>
      <c r="H128" s="1">
        <v>616056</v>
      </c>
      <c r="O128">
        <f t="shared" si="5"/>
        <v>3.1499999999999948E-3</v>
      </c>
      <c r="P128">
        <f t="shared" si="4"/>
        <v>3.1499999999999948E-3</v>
      </c>
    </row>
    <row r="129" spans="1:16" x14ac:dyDescent="0.25">
      <c r="A129" s="1" t="s">
        <v>0</v>
      </c>
      <c r="B129" s="1" t="s">
        <v>28</v>
      </c>
      <c r="C129" s="1" t="s">
        <v>2</v>
      </c>
      <c r="D129" s="1" t="s">
        <v>42</v>
      </c>
      <c r="E129" s="1">
        <v>5.1190000000000003E-3</v>
      </c>
      <c r="F129" s="1">
        <v>10.723000000000001</v>
      </c>
      <c r="G129" s="1">
        <f t="shared" si="7"/>
        <v>4.7738506015107714E-4</v>
      </c>
      <c r="H129" s="1">
        <v>578689</v>
      </c>
      <c r="I129">
        <f>SUM(E126:E129)/4</f>
        <v>4.5977500000000003E-3</v>
      </c>
      <c r="O129">
        <f t="shared" si="5"/>
        <v>3.1749999999999947E-3</v>
      </c>
      <c r="P129">
        <f t="shared" si="4"/>
        <v>3.1749999999999947E-3</v>
      </c>
    </row>
    <row r="130" spans="1:16" x14ac:dyDescent="0.25">
      <c r="A130" s="1" t="s">
        <v>0</v>
      </c>
      <c r="B130" s="1" t="s">
        <v>26</v>
      </c>
      <c r="C130" s="1" t="s">
        <v>2</v>
      </c>
      <c r="D130" s="1" t="s">
        <v>43</v>
      </c>
      <c r="E130" s="1">
        <v>4.5830000000000003E-3</v>
      </c>
      <c r="F130" s="1">
        <v>9.1999999999999993</v>
      </c>
      <c r="G130" s="1">
        <f t="shared" si="7"/>
        <v>4.9815217391304355E-4</v>
      </c>
      <c r="H130" s="1">
        <v>670944</v>
      </c>
      <c r="O130">
        <f t="shared" si="5"/>
        <v>3.1999999999999945E-3</v>
      </c>
      <c r="P130">
        <f t="shared" si="4"/>
        <v>3.1999999999999945E-3</v>
      </c>
    </row>
    <row r="131" spans="1:16" x14ac:dyDescent="0.25">
      <c r="A131" s="1" t="s">
        <v>0</v>
      </c>
      <c r="B131" s="1" t="s">
        <v>35</v>
      </c>
      <c r="C131" s="1" t="s">
        <v>2</v>
      </c>
      <c r="D131" s="1" t="s">
        <v>43</v>
      </c>
      <c r="E131" s="1">
        <v>4.9610000000000001E-3</v>
      </c>
      <c r="F131" s="1">
        <v>10.497999999999999</v>
      </c>
      <c r="G131" s="1">
        <f t="shared" si="7"/>
        <v>4.7256620308630217E-4</v>
      </c>
      <c r="H131" s="1">
        <v>679618</v>
      </c>
      <c r="O131">
        <f t="shared" si="5"/>
        <v>3.2249999999999944E-3</v>
      </c>
      <c r="P131">
        <f t="shared" ref="P131:P194" si="8">P130+0.000025</f>
        <v>3.2249999999999944E-3</v>
      </c>
    </row>
    <row r="132" spans="1:16" x14ac:dyDescent="0.25">
      <c r="A132" s="1" t="s">
        <v>0</v>
      </c>
      <c r="B132" s="1" t="s">
        <v>27</v>
      </c>
      <c r="C132" s="1" t="s">
        <v>2</v>
      </c>
      <c r="D132" s="1" t="s">
        <v>43</v>
      </c>
      <c r="E132" s="1">
        <v>6.0260000000000001E-3</v>
      </c>
      <c r="F132" s="1">
        <v>11.984</v>
      </c>
      <c r="G132" s="1">
        <f t="shared" si="7"/>
        <v>5.0283711615487317E-4</v>
      </c>
      <c r="H132" s="1">
        <v>769798</v>
      </c>
      <c r="O132">
        <f t="shared" ref="O132:O195" si="9">O131+0.000025</f>
        <v>3.2499999999999942E-3</v>
      </c>
      <c r="P132">
        <f t="shared" si="8"/>
        <v>3.2499999999999942E-3</v>
      </c>
    </row>
    <row r="133" spans="1:16" x14ac:dyDescent="0.25">
      <c r="A133" s="1" t="s">
        <v>0</v>
      </c>
      <c r="B133" s="1" t="s">
        <v>28</v>
      </c>
      <c r="C133" s="1" t="s">
        <v>2</v>
      </c>
      <c r="D133" s="1" t="s">
        <v>43</v>
      </c>
      <c r="E133" s="1">
        <v>5.0080000000000003E-3</v>
      </c>
      <c r="F133" s="1">
        <v>10.503</v>
      </c>
      <c r="G133" s="1">
        <f t="shared" si="7"/>
        <v>4.768161477673046E-4</v>
      </c>
      <c r="H133" s="1">
        <v>704169</v>
      </c>
      <c r="I133">
        <f>SUM(E130:E133)/4</f>
        <v>5.1444999999999998E-3</v>
      </c>
      <c r="O133">
        <f t="shared" si="9"/>
        <v>3.2749999999999941E-3</v>
      </c>
      <c r="P133">
        <f t="shared" si="8"/>
        <v>3.2749999999999941E-3</v>
      </c>
    </row>
    <row r="134" spans="1:16" x14ac:dyDescent="0.25">
      <c r="A134" s="1" t="s">
        <v>0</v>
      </c>
      <c r="B134" s="1" t="s">
        <v>26</v>
      </c>
      <c r="C134" s="1" t="s">
        <v>2</v>
      </c>
      <c r="D134" s="1" t="s">
        <v>44</v>
      </c>
      <c r="E134" s="1">
        <v>5.1149999999999998E-3</v>
      </c>
      <c r="F134" s="1">
        <v>9.8420000000000005</v>
      </c>
      <c r="G134" s="1">
        <f t="shared" si="7"/>
        <v>5.1971144076407233E-4</v>
      </c>
      <c r="H134" s="1">
        <v>417270</v>
      </c>
      <c r="O134">
        <f t="shared" si="9"/>
        <v>3.2999999999999939E-3</v>
      </c>
      <c r="P134">
        <f t="shared" si="8"/>
        <v>3.2999999999999939E-3</v>
      </c>
    </row>
    <row r="135" spans="1:16" x14ac:dyDescent="0.25">
      <c r="A135" s="1" t="s">
        <v>0</v>
      </c>
      <c r="B135" s="1" t="s">
        <v>35</v>
      </c>
      <c r="C135" s="1" t="s">
        <v>2</v>
      </c>
      <c r="D135" s="1" t="s">
        <v>44</v>
      </c>
      <c r="E135" s="1">
        <v>5.934E-3</v>
      </c>
      <c r="F135" s="1">
        <v>11.574</v>
      </c>
      <c r="G135" s="1">
        <f t="shared" si="7"/>
        <v>5.1270088128564022E-4</v>
      </c>
      <c r="H135" s="1">
        <v>392444</v>
      </c>
      <c r="O135">
        <f t="shared" si="9"/>
        <v>3.3249999999999938E-3</v>
      </c>
      <c r="P135">
        <f t="shared" si="8"/>
        <v>3.3249999999999938E-3</v>
      </c>
    </row>
    <row r="136" spans="1:16" x14ac:dyDescent="0.25">
      <c r="A136" s="1" t="s">
        <v>0</v>
      </c>
      <c r="B136" s="1" t="s">
        <v>27</v>
      </c>
      <c r="C136" s="1" t="s">
        <v>2</v>
      </c>
      <c r="D136" s="1" t="s">
        <v>44</v>
      </c>
      <c r="E136" s="1">
        <v>6.0080000000000003E-3</v>
      </c>
      <c r="F136" s="1">
        <v>11.836</v>
      </c>
      <c r="G136" s="1">
        <f t="shared" si="7"/>
        <v>5.0760392024332547E-4</v>
      </c>
      <c r="H136" s="1">
        <v>444259</v>
      </c>
      <c r="O136">
        <f t="shared" si="9"/>
        <v>3.3499999999999936E-3</v>
      </c>
      <c r="P136">
        <f t="shared" si="8"/>
        <v>3.3499999999999936E-3</v>
      </c>
    </row>
    <row r="137" spans="1:16" x14ac:dyDescent="0.25">
      <c r="A137" s="1" t="s">
        <v>0</v>
      </c>
      <c r="B137" s="1" t="s">
        <v>28</v>
      </c>
      <c r="C137" s="1" t="s">
        <v>2</v>
      </c>
      <c r="D137" s="1" t="s">
        <v>44</v>
      </c>
      <c r="E137" s="1">
        <v>6.2110000000000004E-3</v>
      </c>
      <c r="F137" s="1">
        <v>11.497</v>
      </c>
      <c r="G137" s="1">
        <f t="shared" si="7"/>
        <v>5.4022788553535707E-4</v>
      </c>
      <c r="H137" s="1">
        <v>425260</v>
      </c>
      <c r="I137">
        <f>SUM(E134:E137)/4</f>
        <v>5.8170000000000001E-3</v>
      </c>
      <c r="O137">
        <f t="shared" si="9"/>
        <v>3.3749999999999935E-3</v>
      </c>
      <c r="P137">
        <f t="shared" si="8"/>
        <v>3.3749999999999935E-3</v>
      </c>
    </row>
    <row r="138" spans="1:16" x14ac:dyDescent="0.25">
      <c r="A138" s="1" t="s">
        <v>0</v>
      </c>
      <c r="B138" s="1" t="s">
        <v>26</v>
      </c>
      <c r="C138" s="1" t="s">
        <v>2</v>
      </c>
      <c r="D138" s="1" t="s">
        <v>45</v>
      </c>
      <c r="E138" s="1">
        <v>3.607E-3</v>
      </c>
      <c r="F138" s="1">
        <v>7.6310000000000002</v>
      </c>
      <c r="G138" s="1">
        <f t="shared" si="7"/>
        <v>4.726772375835408E-4</v>
      </c>
      <c r="H138" s="1">
        <v>734083</v>
      </c>
      <c r="O138">
        <f t="shared" si="9"/>
        <v>3.3999999999999933E-3</v>
      </c>
      <c r="P138">
        <f t="shared" si="8"/>
        <v>3.3999999999999933E-3</v>
      </c>
    </row>
    <row r="139" spans="1:16" x14ac:dyDescent="0.25">
      <c r="A139" s="1" t="s">
        <v>0</v>
      </c>
      <c r="B139" s="1" t="s">
        <v>35</v>
      </c>
      <c r="C139" s="1" t="s">
        <v>2</v>
      </c>
      <c r="D139" s="1" t="s">
        <v>45</v>
      </c>
      <c r="E139" s="1">
        <v>4.9820000000000003E-3</v>
      </c>
      <c r="F139" s="1">
        <v>10.632</v>
      </c>
      <c r="G139" s="1">
        <f t="shared" si="7"/>
        <v>4.6858540255831458E-4</v>
      </c>
      <c r="H139" s="1">
        <v>875334</v>
      </c>
      <c r="O139">
        <f t="shared" si="9"/>
        <v>3.4249999999999932E-3</v>
      </c>
      <c r="P139">
        <f t="shared" si="8"/>
        <v>3.4249999999999932E-3</v>
      </c>
    </row>
    <row r="140" spans="1:16" x14ac:dyDescent="0.25">
      <c r="A140" s="1" t="s">
        <v>0</v>
      </c>
      <c r="B140" s="1" t="s">
        <v>27</v>
      </c>
      <c r="C140" s="1" t="s">
        <v>2</v>
      </c>
      <c r="D140" s="1" t="s">
        <v>45</v>
      </c>
      <c r="E140" s="1">
        <v>5.391E-3</v>
      </c>
      <c r="F140" s="1">
        <v>11.249000000000001</v>
      </c>
      <c r="G140" s="1">
        <f t="shared" si="7"/>
        <v>4.7924259934216374E-4</v>
      </c>
      <c r="H140" s="1">
        <v>994073</v>
      </c>
      <c r="O140">
        <f t="shared" si="9"/>
        <v>3.449999999999993E-3</v>
      </c>
      <c r="P140">
        <f t="shared" si="8"/>
        <v>3.449999999999993E-3</v>
      </c>
    </row>
    <row r="141" spans="1:16" x14ac:dyDescent="0.25">
      <c r="A141" s="1" t="s">
        <v>0</v>
      </c>
      <c r="B141" s="1" t="s">
        <v>28</v>
      </c>
      <c r="C141" s="1" t="s">
        <v>2</v>
      </c>
      <c r="D141" s="1" t="s">
        <v>45</v>
      </c>
      <c r="E141" s="1">
        <v>4.653E-3</v>
      </c>
      <c r="F141" s="1">
        <v>9.3819999999999997</v>
      </c>
      <c r="G141" s="1">
        <f t="shared" si="7"/>
        <v>4.9594969089746324E-4</v>
      </c>
      <c r="H141" s="1">
        <v>827690</v>
      </c>
      <c r="I141">
        <f>SUM(E138:E141)/4</f>
        <v>4.6582500000000001E-3</v>
      </c>
      <c r="O141">
        <f t="shared" si="9"/>
        <v>3.4749999999999929E-3</v>
      </c>
      <c r="P141">
        <f t="shared" si="8"/>
        <v>3.4749999999999929E-3</v>
      </c>
    </row>
    <row r="142" spans="1:16" x14ac:dyDescent="0.25">
      <c r="A142" s="1" t="s">
        <v>0</v>
      </c>
      <c r="B142" s="1" t="s">
        <v>26</v>
      </c>
      <c r="C142" s="1" t="s">
        <v>2</v>
      </c>
      <c r="D142" s="1" t="s">
        <v>46</v>
      </c>
      <c r="E142" s="1">
        <v>4.5529999999999998E-3</v>
      </c>
      <c r="F142" s="1">
        <v>9.3239999999999998</v>
      </c>
      <c r="G142" s="1">
        <f t="shared" si="7"/>
        <v>4.8830973830973825E-4</v>
      </c>
      <c r="H142" s="1">
        <v>698616</v>
      </c>
      <c r="O142">
        <f t="shared" si="9"/>
        <v>3.4999999999999927E-3</v>
      </c>
      <c r="P142">
        <f t="shared" si="8"/>
        <v>3.4999999999999927E-3</v>
      </c>
    </row>
    <row r="143" spans="1:16" x14ac:dyDescent="0.25">
      <c r="A143" s="1" t="s">
        <v>0</v>
      </c>
      <c r="B143" s="1" t="s">
        <v>35</v>
      </c>
      <c r="C143" s="1" t="s">
        <v>2</v>
      </c>
      <c r="D143" s="1" t="s">
        <v>46</v>
      </c>
      <c r="E143" s="1">
        <v>5.4739999999999997E-3</v>
      </c>
      <c r="F143" s="1">
        <v>11.503</v>
      </c>
      <c r="G143" s="1">
        <f t="shared" si="7"/>
        <v>4.7587585847170302E-4</v>
      </c>
      <c r="H143" s="1">
        <v>721658</v>
      </c>
      <c r="O143">
        <f t="shared" si="9"/>
        <v>3.5249999999999925E-3</v>
      </c>
      <c r="P143">
        <f t="shared" si="8"/>
        <v>3.5249999999999925E-3</v>
      </c>
    </row>
    <row r="144" spans="1:16" x14ac:dyDescent="0.25">
      <c r="A144" s="1" t="s">
        <v>0</v>
      </c>
      <c r="B144" s="1" t="s">
        <v>27</v>
      </c>
      <c r="C144" s="1" t="s">
        <v>2</v>
      </c>
      <c r="D144" s="1" t="s">
        <v>46</v>
      </c>
      <c r="E144" s="1">
        <v>6.6519999999999999E-3</v>
      </c>
      <c r="F144" s="1">
        <v>13.675000000000001</v>
      </c>
      <c r="G144" s="1">
        <f t="shared" si="7"/>
        <v>4.8643510054844605E-4</v>
      </c>
      <c r="H144" s="1">
        <v>818887</v>
      </c>
      <c r="O144">
        <f t="shared" si="9"/>
        <v>3.5499999999999924E-3</v>
      </c>
      <c r="P144">
        <f t="shared" si="8"/>
        <v>3.5499999999999924E-3</v>
      </c>
    </row>
    <row r="145" spans="1:16" x14ac:dyDescent="0.25">
      <c r="A145" s="1" t="s">
        <v>0</v>
      </c>
      <c r="B145" s="1" t="s">
        <v>28</v>
      </c>
      <c r="C145" s="1" t="s">
        <v>2</v>
      </c>
      <c r="D145" s="1" t="s">
        <v>46</v>
      </c>
      <c r="E145" s="1">
        <v>6.1209999999999997E-3</v>
      </c>
      <c r="F145" s="1">
        <v>12.635999999999999</v>
      </c>
      <c r="G145" s="1">
        <f t="shared" si="7"/>
        <v>4.8440962329851219E-4</v>
      </c>
      <c r="H145" s="1">
        <v>739655</v>
      </c>
      <c r="I145">
        <f>SUM(E142:E145)/4</f>
        <v>5.7000000000000002E-3</v>
      </c>
      <c r="O145">
        <f t="shared" si="9"/>
        <v>3.5749999999999922E-3</v>
      </c>
      <c r="P145">
        <f t="shared" si="8"/>
        <v>3.5749999999999922E-3</v>
      </c>
    </row>
    <row r="146" spans="1:16" x14ac:dyDescent="0.25">
      <c r="A146" s="1" t="s">
        <v>0</v>
      </c>
      <c r="B146" s="1" t="s">
        <v>26</v>
      </c>
      <c r="C146" s="1" t="s">
        <v>2</v>
      </c>
      <c r="D146" s="1" t="s">
        <v>47</v>
      </c>
      <c r="E146" s="1">
        <v>5.6769999999999998E-3</v>
      </c>
      <c r="F146" s="1">
        <v>10.468999999999999</v>
      </c>
      <c r="G146" s="1">
        <f t="shared" si="7"/>
        <v>5.4226764733976505E-4</v>
      </c>
      <c r="H146" s="1">
        <v>563602</v>
      </c>
      <c r="O146">
        <f t="shared" si="9"/>
        <v>3.5999999999999921E-3</v>
      </c>
      <c r="P146">
        <f t="shared" si="8"/>
        <v>3.5999999999999921E-3</v>
      </c>
    </row>
    <row r="147" spans="1:16" x14ac:dyDescent="0.25">
      <c r="A147" s="1" t="s">
        <v>0</v>
      </c>
      <c r="B147" s="1" t="s">
        <v>35</v>
      </c>
      <c r="C147" s="1" t="s">
        <v>2</v>
      </c>
      <c r="D147" s="1" t="s">
        <v>47</v>
      </c>
      <c r="E147" s="1">
        <v>6.2969999999999996E-3</v>
      </c>
      <c r="F147" s="1">
        <v>12.09</v>
      </c>
      <c r="G147" s="1">
        <f t="shared" si="7"/>
        <v>5.2084367245657567E-4</v>
      </c>
      <c r="H147" s="1">
        <v>560513</v>
      </c>
      <c r="O147">
        <f t="shared" si="9"/>
        <v>3.6249999999999919E-3</v>
      </c>
      <c r="P147">
        <f t="shared" si="8"/>
        <v>3.6249999999999919E-3</v>
      </c>
    </row>
    <row r="148" spans="1:16" x14ac:dyDescent="0.25">
      <c r="A148" s="1" t="s">
        <v>0</v>
      </c>
      <c r="B148" s="1" t="s">
        <v>27</v>
      </c>
      <c r="C148" s="1" t="s">
        <v>2</v>
      </c>
      <c r="D148" s="1" t="s">
        <v>47</v>
      </c>
      <c r="E148" s="1">
        <v>6.5290000000000001E-3</v>
      </c>
      <c r="F148" s="1">
        <v>12.202</v>
      </c>
      <c r="G148" s="1">
        <f t="shared" si="7"/>
        <v>5.3507621701360435E-4</v>
      </c>
      <c r="H148" s="1">
        <v>634818</v>
      </c>
      <c r="O148">
        <f t="shared" si="9"/>
        <v>3.6499999999999918E-3</v>
      </c>
      <c r="P148">
        <f t="shared" si="8"/>
        <v>3.6499999999999918E-3</v>
      </c>
    </row>
    <row r="149" spans="1:16" x14ac:dyDescent="0.25">
      <c r="A149" s="1" t="s">
        <v>0</v>
      </c>
      <c r="B149" s="1" t="s">
        <v>28</v>
      </c>
      <c r="C149" s="1" t="s">
        <v>2</v>
      </c>
      <c r="D149" s="1" t="s">
        <v>47</v>
      </c>
      <c r="E149" s="1">
        <v>6.2310000000000004E-3</v>
      </c>
      <c r="F149" s="1">
        <v>11.294</v>
      </c>
      <c r="G149" s="1">
        <f t="shared" si="7"/>
        <v>5.5170887196741639E-4</v>
      </c>
      <c r="H149" s="1">
        <v>587133</v>
      </c>
      <c r="I149">
        <f>SUM(E146:E149)/4</f>
        <v>6.1834999999999998E-3</v>
      </c>
      <c r="O149">
        <f t="shared" si="9"/>
        <v>3.6749999999999916E-3</v>
      </c>
      <c r="P149">
        <f t="shared" si="8"/>
        <v>3.6749999999999916E-3</v>
      </c>
    </row>
    <row r="150" spans="1:16" x14ac:dyDescent="0.25">
      <c r="A150" s="1" t="s">
        <v>0</v>
      </c>
      <c r="B150" s="1" t="s">
        <v>26</v>
      </c>
      <c r="C150" s="1" t="s">
        <v>2</v>
      </c>
      <c r="D150" s="1" t="s">
        <v>48</v>
      </c>
      <c r="E150" s="1">
        <v>2.957E-3</v>
      </c>
      <c r="F150" s="1">
        <v>5.984</v>
      </c>
      <c r="G150" s="1">
        <f t="shared" si="7"/>
        <v>4.9415106951871659E-4</v>
      </c>
      <c r="H150" s="1">
        <v>772268</v>
      </c>
      <c r="O150">
        <f t="shared" si="9"/>
        <v>3.6999999999999915E-3</v>
      </c>
      <c r="P150">
        <f t="shared" si="8"/>
        <v>3.6999999999999915E-3</v>
      </c>
    </row>
    <row r="151" spans="1:16" x14ac:dyDescent="0.25">
      <c r="A151" s="1" t="s">
        <v>0</v>
      </c>
      <c r="B151" s="1" t="s">
        <v>35</v>
      </c>
      <c r="C151" s="1" t="s">
        <v>2</v>
      </c>
      <c r="D151" s="1" t="s">
        <v>48</v>
      </c>
      <c r="E151" s="1">
        <v>4.0080000000000003E-3</v>
      </c>
      <c r="F151" s="1">
        <v>8.7029999999999994</v>
      </c>
      <c r="G151" s="1">
        <f t="shared" si="7"/>
        <v>4.6053085143054126E-4</v>
      </c>
      <c r="H151" s="1">
        <v>938024</v>
      </c>
      <c r="O151">
        <f t="shared" si="9"/>
        <v>3.7249999999999913E-3</v>
      </c>
      <c r="P151">
        <f t="shared" si="8"/>
        <v>3.7249999999999913E-3</v>
      </c>
    </row>
    <row r="152" spans="1:16" x14ac:dyDescent="0.25">
      <c r="A152" s="1" t="s">
        <v>0</v>
      </c>
      <c r="B152" s="1" t="s">
        <v>27</v>
      </c>
      <c r="C152" s="1" t="s">
        <v>2</v>
      </c>
      <c r="D152" s="1" t="s">
        <v>48</v>
      </c>
      <c r="E152" s="1">
        <v>5.5519999999999996E-3</v>
      </c>
      <c r="F152" s="1">
        <v>11.489000000000001</v>
      </c>
      <c r="G152" s="1">
        <f t="shared" si="7"/>
        <v>4.8324484289320215E-4</v>
      </c>
      <c r="H152" s="1">
        <v>1108585</v>
      </c>
      <c r="O152">
        <f t="shared" si="9"/>
        <v>3.7499999999999912E-3</v>
      </c>
      <c r="P152">
        <f t="shared" si="8"/>
        <v>3.7499999999999912E-3</v>
      </c>
    </row>
    <row r="153" spans="1:16" x14ac:dyDescent="0.25">
      <c r="A153" s="1" t="s">
        <v>0</v>
      </c>
      <c r="B153" s="1" t="s">
        <v>28</v>
      </c>
      <c r="C153" s="1" t="s">
        <v>2</v>
      </c>
      <c r="D153" s="1" t="s">
        <v>48</v>
      </c>
      <c r="E153" s="1">
        <v>3.797E-3</v>
      </c>
      <c r="F153" s="1">
        <v>8.125</v>
      </c>
      <c r="G153" s="1">
        <f t="shared" si="7"/>
        <v>4.6732307692307691E-4</v>
      </c>
      <c r="H153" s="1">
        <v>870443</v>
      </c>
      <c r="I153">
        <f>SUM(E150:E153)/4</f>
        <v>4.0785000000000005E-3</v>
      </c>
      <c r="O153">
        <f t="shared" si="9"/>
        <v>3.774999999999991E-3</v>
      </c>
      <c r="P153">
        <f t="shared" si="8"/>
        <v>3.774999999999991E-3</v>
      </c>
    </row>
    <row r="154" spans="1:16" x14ac:dyDescent="0.25">
      <c r="A154" t="s">
        <v>0</v>
      </c>
      <c r="B154" t="s">
        <v>26</v>
      </c>
      <c r="C154" t="s">
        <v>2</v>
      </c>
      <c r="D154" t="s">
        <v>51</v>
      </c>
      <c r="E154">
        <v>1.0790000000000001E-3</v>
      </c>
      <c r="F154">
        <v>2.1019999999999999</v>
      </c>
      <c r="G154">
        <f t="shared" ref="G154:G201" si="10">E154/F154</f>
        <v>5.1332064700285456E-4</v>
      </c>
      <c r="H154">
        <v>306234</v>
      </c>
      <c r="O154">
        <f t="shared" si="9"/>
        <v>3.7999999999999909E-3</v>
      </c>
      <c r="P154">
        <f t="shared" si="8"/>
        <v>3.7999999999999909E-3</v>
      </c>
    </row>
    <row r="155" spans="1:16" x14ac:dyDescent="0.25">
      <c r="A155" t="s">
        <v>0</v>
      </c>
      <c r="B155" t="s">
        <v>35</v>
      </c>
      <c r="C155" t="s">
        <v>2</v>
      </c>
      <c r="D155" t="s">
        <v>51</v>
      </c>
      <c r="E155">
        <v>1.1969999999999999E-3</v>
      </c>
      <c r="F155">
        <v>2.4369999999999998</v>
      </c>
      <c r="G155">
        <f t="shared" si="10"/>
        <v>4.9117767747230198E-4</v>
      </c>
      <c r="H155">
        <v>318291</v>
      </c>
      <c r="O155">
        <f t="shared" si="9"/>
        <v>3.8249999999999907E-3</v>
      </c>
      <c r="P155">
        <f t="shared" si="8"/>
        <v>3.8249999999999907E-3</v>
      </c>
    </row>
    <row r="156" spans="1:16" x14ac:dyDescent="0.25">
      <c r="A156" t="s">
        <v>0</v>
      </c>
      <c r="B156" t="s">
        <v>27</v>
      </c>
      <c r="C156" t="s">
        <v>2</v>
      </c>
      <c r="D156" t="s">
        <v>51</v>
      </c>
      <c r="E156">
        <v>4.0499999999999998E-4</v>
      </c>
      <c r="F156">
        <v>0.81100000000000005</v>
      </c>
      <c r="G156">
        <f t="shared" si="10"/>
        <v>4.9938347718865594E-4</v>
      </c>
      <c r="H156">
        <v>364542</v>
      </c>
      <c r="O156">
        <f t="shared" si="9"/>
        <v>3.8499999999999906E-3</v>
      </c>
      <c r="P156">
        <f t="shared" si="8"/>
        <v>3.8499999999999906E-3</v>
      </c>
    </row>
    <row r="157" spans="1:16" x14ac:dyDescent="0.25">
      <c r="A157" t="s">
        <v>0</v>
      </c>
      <c r="B157" t="s">
        <v>28</v>
      </c>
      <c r="C157" t="s">
        <v>2</v>
      </c>
      <c r="D157" t="s">
        <v>51</v>
      </c>
      <c r="E157">
        <v>9.7999999999999997E-4</v>
      </c>
      <c r="F157">
        <v>1.923</v>
      </c>
      <c r="G157">
        <f t="shared" si="10"/>
        <v>5.0962038481539257E-4</v>
      </c>
      <c r="H157">
        <v>337465</v>
      </c>
      <c r="I157">
        <f>SUM(E154:E157)/4</f>
        <v>9.1525000000000005E-4</v>
      </c>
      <c r="O157">
        <f t="shared" si="9"/>
        <v>3.8749999999999904E-3</v>
      </c>
      <c r="P157">
        <f t="shared" si="8"/>
        <v>3.8749999999999904E-3</v>
      </c>
    </row>
    <row r="158" spans="1:16" x14ac:dyDescent="0.25">
      <c r="A158" t="s">
        <v>0</v>
      </c>
      <c r="B158" t="s">
        <v>26</v>
      </c>
      <c r="C158" t="s">
        <v>2</v>
      </c>
      <c r="D158" t="s">
        <v>52</v>
      </c>
      <c r="E158">
        <v>3.4699999999999998E-4</v>
      </c>
      <c r="F158">
        <v>0.74199999999999999</v>
      </c>
      <c r="G158">
        <f t="shared" si="10"/>
        <v>4.6765498652291102E-4</v>
      </c>
      <c r="H158">
        <v>677988</v>
      </c>
      <c r="O158">
        <f t="shared" si="9"/>
        <v>3.8999999999999903E-3</v>
      </c>
      <c r="P158">
        <f t="shared" si="8"/>
        <v>3.8999999999999903E-3</v>
      </c>
    </row>
    <row r="159" spans="1:16" x14ac:dyDescent="0.25">
      <c r="A159" t="s">
        <v>0</v>
      </c>
      <c r="B159" t="s">
        <v>35</v>
      </c>
      <c r="C159" t="s">
        <v>2</v>
      </c>
      <c r="D159" t="s">
        <v>52</v>
      </c>
      <c r="E159">
        <v>1.6119999999999999E-3</v>
      </c>
      <c r="F159">
        <v>3.726</v>
      </c>
      <c r="G159">
        <f t="shared" si="10"/>
        <v>4.3263553408480943E-4</v>
      </c>
      <c r="H159">
        <v>783786</v>
      </c>
      <c r="O159">
        <f t="shared" si="9"/>
        <v>3.9249999999999901E-3</v>
      </c>
      <c r="P159">
        <f t="shared" si="8"/>
        <v>3.9249999999999901E-3</v>
      </c>
    </row>
    <row r="160" spans="1:16" x14ac:dyDescent="0.25">
      <c r="A160" t="s">
        <v>0</v>
      </c>
      <c r="B160" t="s">
        <v>27</v>
      </c>
      <c r="C160" t="s">
        <v>2</v>
      </c>
      <c r="D160" t="s">
        <v>52</v>
      </c>
      <c r="E160">
        <v>1.2329999999999999E-3</v>
      </c>
      <c r="F160">
        <v>2.8450000000000002</v>
      </c>
      <c r="G160">
        <f t="shared" si="10"/>
        <v>4.333919156414762E-4</v>
      </c>
      <c r="H160">
        <v>883381</v>
      </c>
      <c r="O160">
        <f t="shared" si="9"/>
        <v>3.94999999999999E-3</v>
      </c>
      <c r="P160">
        <f t="shared" si="8"/>
        <v>3.94999999999999E-3</v>
      </c>
    </row>
    <row r="161" spans="1:16" x14ac:dyDescent="0.25">
      <c r="A161" t="s">
        <v>0</v>
      </c>
      <c r="B161" t="s">
        <v>28</v>
      </c>
      <c r="C161" t="s">
        <v>2</v>
      </c>
      <c r="D161" t="s">
        <v>52</v>
      </c>
      <c r="E161">
        <v>1.58E-3</v>
      </c>
      <c r="F161">
        <v>3.4670000000000001</v>
      </c>
      <c r="G161">
        <f t="shared" si="10"/>
        <v>4.5572541101817135E-4</v>
      </c>
      <c r="H161">
        <v>760547</v>
      </c>
      <c r="I161">
        <f>SUM(E158:E161)/4</f>
        <v>1.1929999999999998E-3</v>
      </c>
      <c r="O161">
        <f t="shared" si="9"/>
        <v>3.9749999999999898E-3</v>
      </c>
      <c r="P161">
        <f t="shared" si="8"/>
        <v>3.9749999999999898E-3</v>
      </c>
    </row>
    <row r="162" spans="1:16" x14ac:dyDescent="0.25">
      <c r="A162" t="s">
        <v>0</v>
      </c>
      <c r="B162" t="s">
        <v>26</v>
      </c>
      <c r="C162" t="s">
        <v>2</v>
      </c>
      <c r="D162" t="s">
        <v>53</v>
      </c>
      <c r="E162">
        <v>9.3199999999999999E-4</v>
      </c>
      <c r="F162">
        <v>1.9590000000000001</v>
      </c>
      <c r="G162">
        <f t="shared" si="10"/>
        <v>4.757529351710056E-4</v>
      </c>
      <c r="H162">
        <v>685278</v>
      </c>
      <c r="O162">
        <f t="shared" si="9"/>
        <v>3.9999999999999897E-3</v>
      </c>
      <c r="P162">
        <f t="shared" si="8"/>
        <v>3.9999999999999897E-3</v>
      </c>
    </row>
    <row r="163" spans="1:16" x14ac:dyDescent="0.25">
      <c r="A163" t="s">
        <v>0</v>
      </c>
      <c r="B163" t="s">
        <v>35</v>
      </c>
      <c r="C163" t="s">
        <v>2</v>
      </c>
      <c r="D163" t="s">
        <v>53</v>
      </c>
      <c r="E163">
        <v>2.5300000000000002E-4</v>
      </c>
      <c r="F163">
        <v>0.56399999999999995</v>
      </c>
      <c r="G163">
        <f t="shared" si="10"/>
        <v>4.4858156028368802E-4</v>
      </c>
      <c r="H163">
        <v>809344</v>
      </c>
      <c r="O163">
        <f t="shared" si="9"/>
        <v>4.0249999999999895E-3</v>
      </c>
      <c r="P163">
        <f t="shared" si="8"/>
        <v>4.0249999999999895E-3</v>
      </c>
    </row>
    <row r="164" spans="1:16" x14ac:dyDescent="0.25">
      <c r="A164" t="s">
        <v>0</v>
      </c>
      <c r="B164" t="s">
        <v>27</v>
      </c>
      <c r="C164" t="s">
        <v>2</v>
      </c>
      <c r="D164" t="s">
        <v>53</v>
      </c>
      <c r="E164">
        <v>7.8600000000000002E-4</v>
      </c>
      <c r="F164">
        <v>1.7250000000000001</v>
      </c>
      <c r="G164">
        <f t="shared" si="10"/>
        <v>4.5565217391304349E-4</v>
      </c>
      <c r="H164">
        <v>899356</v>
      </c>
      <c r="O164">
        <f t="shared" si="9"/>
        <v>4.0499999999999894E-3</v>
      </c>
      <c r="P164">
        <f t="shared" si="8"/>
        <v>4.0499999999999894E-3</v>
      </c>
    </row>
    <row r="165" spans="1:16" x14ac:dyDescent="0.25">
      <c r="A165" t="s">
        <v>0</v>
      </c>
      <c r="B165" t="s">
        <v>28</v>
      </c>
      <c r="C165" t="s">
        <v>2</v>
      </c>
      <c r="D165" t="s">
        <v>53</v>
      </c>
      <c r="E165">
        <v>1.2589999999999999E-3</v>
      </c>
      <c r="F165">
        <v>2.6869999999999998</v>
      </c>
      <c r="G165">
        <f t="shared" si="10"/>
        <v>4.6855228879791588E-4</v>
      </c>
      <c r="H165">
        <v>773019</v>
      </c>
      <c r="I165">
        <f>SUM(E162:E165)/4</f>
        <v>8.0750000000000006E-4</v>
      </c>
      <c r="O165">
        <f t="shared" si="9"/>
        <v>4.0749999999999892E-3</v>
      </c>
      <c r="P165">
        <f t="shared" si="8"/>
        <v>4.0749999999999892E-3</v>
      </c>
    </row>
    <row r="166" spans="1:16" x14ac:dyDescent="0.25">
      <c r="A166" t="s">
        <v>0</v>
      </c>
      <c r="B166" t="s">
        <v>26</v>
      </c>
      <c r="C166" t="s">
        <v>2</v>
      </c>
      <c r="D166" t="s">
        <v>54</v>
      </c>
      <c r="E166">
        <v>1.7650000000000001E-3</v>
      </c>
      <c r="F166">
        <v>3.6259999999999999</v>
      </c>
      <c r="G166">
        <f t="shared" si="10"/>
        <v>4.867622724765582E-4</v>
      </c>
      <c r="H166">
        <v>652759</v>
      </c>
      <c r="O166">
        <f t="shared" si="9"/>
        <v>4.0999999999999891E-3</v>
      </c>
      <c r="P166">
        <f t="shared" si="8"/>
        <v>4.0999999999999891E-3</v>
      </c>
    </row>
    <row r="167" spans="1:16" x14ac:dyDescent="0.25">
      <c r="A167" t="s">
        <v>0</v>
      </c>
      <c r="B167" t="s">
        <v>35</v>
      </c>
      <c r="C167" t="s">
        <v>2</v>
      </c>
      <c r="D167" t="s">
        <v>54</v>
      </c>
      <c r="E167">
        <v>9.2699999999999998E-4</v>
      </c>
      <c r="F167">
        <v>2.113</v>
      </c>
      <c r="G167">
        <f t="shared" si="10"/>
        <v>4.3871273071462375E-4</v>
      </c>
      <c r="H167">
        <v>739056</v>
      </c>
      <c r="O167">
        <f t="shared" si="9"/>
        <v>4.1249999999999889E-3</v>
      </c>
      <c r="P167">
        <f t="shared" si="8"/>
        <v>4.1249999999999889E-3</v>
      </c>
    </row>
    <row r="168" spans="1:16" x14ac:dyDescent="0.25">
      <c r="A168" t="s">
        <v>0</v>
      </c>
      <c r="B168" t="s">
        <v>27</v>
      </c>
      <c r="C168" t="s">
        <v>2</v>
      </c>
      <c r="D168" t="s">
        <v>54</v>
      </c>
      <c r="E168">
        <v>1.4350000000000001E-3</v>
      </c>
      <c r="F168">
        <v>3.1659999999999999</v>
      </c>
      <c r="G168">
        <f t="shared" si="10"/>
        <v>4.5325331648768163E-4</v>
      </c>
      <c r="H168">
        <v>827688</v>
      </c>
      <c r="O168">
        <f t="shared" si="9"/>
        <v>4.1499999999999888E-3</v>
      </c>
      <c r="P168">
        <f t="shared" si="8"/>
        <v>4.1499999999999888E-3</v>
      </c>
    </row>
    <row r="169" spans="1:16" x14ac:dyDescent="0.25">
      <c r="A169" t="s">
        <v>0</v>
      </c>
      <c r="B169" t="s">
        <v>28</v>
      </c>
      <c r="C169" t="s">
        <v>2</v>
      </c>
      <c r="D169" t="s">
        <v>54</v>
      </c>
      <c r="E169">
        <v>1.3270000000000001E-3</v>
      </c>
      <c r="F169">
        <v>2.8210000000000002</v>
      </c>
      <c r="G169">
        <f t="shared" si="10"/>
        <v>4.7040056717476071E-4</v>
      </c>
      <c r="H169">
        <v>728301</v>
      </c>
      <c r="I169">
        <f>SUM(E166:E169)/4</f>
        <v>1.3635000000000001E-3</v>
      </c>
      <c r="O169">
        <f t="shared" si="9"/>
        <v>4.1749999999999886E-3</v>
      </c>
      <c r="P169">
        <f t="shared" si="8"/>
        <v>4.1749999999999886E-3</v>
      </c>
    </row>
    <row r="170" spans="1:16" x14ac:dyDescent="0.25">
      <c r="A170" s="1" t="s">
        <v>0</v>
      </c>
      <c r="B170" s="1" t="s">
        <v>26</v>
      </c>
      <c r="C170" s="1" t="s">
        <v>2</v>
      </c>
      <c r="D170" s="1" t="s">
        <v>55</v>
      </c>
      <c r="E170" s="1">
        <v>1.3309999999999999E-3</v>
      </c>
      <c r="F170" s="1">
        <v>2.798</v>
      </c>
      <c r="G170" s="1">
        <f t="shared" si="10"/>
        <v>4.7569692637598282E-4</v>
      </c>
      <c r="H170" s="1">
        <v>719667</v>
      </c>
      <c r="O170">
        <f t="shared" si="9"/>
        <v>4.1999999999999885E-3</v>
      </c>
      <c r="P170">
        <f t="shared" si="8"/>
        <v>4.1999999999999885E-3</v>
      </c>
    </row>
    <row r="171" spans="1:16" x14ac:dyDescent="0.25">
      <c r="A171" s="1" t="s">
        <v>0</v>
      </c>
      <c r="B171" s="1" t="s">
        <v>35</v>
      </c>
      <c r="C171" s="1" t="s">
        <v>2</v>
      </c>
      <c r="D171" s="1" t="s">
        <v>55</v>
      </c>
      <c r="E171" s="1">
        <v>1.1999999999999999E-3</v>
      </c>
      <c r="F171" s="1">
        <v>2.5470000000000002</v>
      </c>
      <c r="G171" s="1">
        <f t="shared" si="10"/>
        <v>4.7114252061248522E-4</v>
      </c>
      <c r="H171" s="1">
        <v>865683</v>
      </c>
      <c r="O171">
        <f t="shared" si="9"/>
        <v>4.2249999999999883E-3</v>
      </c>
      <c r="P171">
        <f t="shared" si="8"/>
        <v>4.2249999999999883E-3</v>
      </c>
    </row>
    <row r="172" spans="1:16" x14ac:dyDescent="0.25">
      <c r="A172" s="1" t="s">
        <v>0</v>
      </c>
      <c r="B172" s="1" t="s">
        <v>27</v>
      </c>
      <c r="C172" s="1" t="s">
        <v>2</v>
      </c>
      <c r="D172" s="1" t="s">
        <v>55</v>
      </c>
      <c r="E172" s="1">
        <v>1.5E-3</v>
      </c>
      <c r="F172" s="1">
        <v>3.3</v>
      </c>
      <c r="G172" s="1">
        <f t="shared" si="10"/>
        <v>4.545454545454546E-4</v>
      </c>
      <c r="H172" s="1">
        <v>966702</v>
      </c>
      <c r="O172">
        <f t="shared" si="9"/>
        <v>4.2499999999999882E-3</v>
      </c>
      <c r="P172">
        <f t="shared" si="8"/>
        <v>4.2499999999999882E-3</v>
      </c>
    </row>
    <row r="173" spans="1:16" x14ac:dyDescent="0.25">
      <c r="A173" s="1" t="s">
        <v>0</v>
      </c>
      <c r="B173" s="1" t="s">
        <v>28</v>
      </c>
      <c r="C173" s="1" t="s">
        <v>2</v>
      </c>
      <c r="D173" s="1" t="s">
        <v>55</v>
      </c>
      <c r="E173" s="1">
        <v>1.193E-3</v>
      </c>
      <c r="F173" s="1">
        <v>2.7109999999999999</v>
      </c>
      <c r="G173" s="1">
        <f t="shared" si="10"/>
        <v>4.4005901881224643E-4</v>
      </c>
      <c r="H173" s="1">
        <v>811200</v>
      </c>
      <c r="I173">
        <f>SUM(E170:E173)/4</f>
        <v>1.3059999999999999E-3</v>
      </c>
      <c r="O173">
        <f t="shared" si="9"/>
        <v>4.274999999999988E-3</v>
      </c>
      <c r="P173">
        <f t="shared" si="8"/>
        <v>4.274999999999988E-3</v>
      </c>
    </row>
    <row r="174" spans="1:16" x14ac:dyDescent="0.25">
      <c r="A174" s="1" t="s">
        <v>0</v>
      </c>
      <c r="B174" s="1" t="s">
        <v>26</v>
      </c>
      <c r="C174" s="1" t="s">
        <v>2</v>
      </c>
      <c r="D174" s="1" t="s">
        <v>56</v>
      </c>
      <c r="E174" s="1">
        <v>8.1400000000000005E-4</v>
      </c>
      <c r="F174" s="1">
        <v>1.853</v>
      </c>
      <c r="G174" s="1">
        <f t="shared" si="10"/>
        <v>4.3928764166216948E-4</v>
      </c>
      <c r="H174" s="1">
        <v>694608</v>
      </c>
      <c r="O174">
        <f t="shared" si="9"/>
        <v>4.2999999999999879E-3</v>
      </c>
      <c r="P174">
        <f t="shared" si="8"/>
        <v>4.2999999999999879E-3</v>
      </c>
    </row>
    <row r="175" spans="1:16" x14ac:dyDescent="0.25">
      <c r="A175" s="1" t="s">
        <v>0</v>
      </c>
      <c r="B175" s="1" t="s">
        <v>35</v>
      </c>
      <c r="C175" s="1" t="s">
        <v>2</v>
      </c>
      <c r="D175" s="1" t="s">
        <v>56</v>
      </c>
      <c r="E175" s="1">
        <v>8.7900000000000001E-4</v>
      </c>
      <c r="F175" s="1">
        <v>1.8959999999999999</v>
      </c>
      <c r="G175" s="1">
        <f t="shared" si="10"/>
        <v>4.6360759493670889E-4</v>
      </c>
      <c r="H175" s="1">
        <v>791536</v>
      </c>
      <c r="O175">
        <f t="shared" si="9"/>
        <v>4.3249999999999877E-3</v>
      </c>
      <c r="P175">
        <f t="shared" si="8"/>
        <v>4.3249999999999877E-3</v>
      </c>
    </row>
    <row r="176" spans="1:16" x14ac:dyDescent="0.25">
      <c r="A176" s="1" t="s">
        <v>0</v>
      </c>
      <c r="B176" s="1" t="s">
        <v>27</v>
      </c>
      <c r="C176" s="1" t="s">
        <v>2</v>
      </c>
      <c r="D176" s="1" t="s">
        <v>56</v>
      </c>
      <c r="E176" s="1">
        <v>7.6800000000000002E-4</v>
      </c>
      <c r="F176" s="1">
        <v>1.718</v>
      </c>
      <c r="G176" s="1">
        <f t="shared" si="10"/>
        <v>4.4703143189755534E-4</v>
      </c>
      <c r="H176" s="1">
        <v>904614</v>
      </c>
      <c r="O176">
        <f t="shared" si="9"/>
        <v>4.3499999999999876E-3</v>
      </c>
      <c r="P176">
        <f t="shared" si="8"/>
        <v>4.3499999999999876E-3</v>
      </c>
    </row>
    <row r="177" spans="1:16" x14ac:dyDescent="0.25">
      <c r="A177" s="1" t="s">
        <v>0</v>
      </c>
      <c r="B177" s="1" t="s">
        <v>28</v>
      </c>
      <c r="C177" s="1" t="s">
        <v>2</v>
      </c>
      <c r="D177" s="1" t="s">
        <v>56</v>
      </c>
      <c r="E177" s="1">
        <v>6.0499999999999996E-4</v>
      </c>
      <c r="F177" s="1">
        <v>1.35</v>
      </c>
      <c r="G177" s="1">
        <f t="shared" si="10"/>
        <v>4.4814814814814809E-4</v>
      </c>
      <c r="H177" s="1">
        <v>768629</v>
      </c>
      <c r="I177">
        <f>SUM(E174:E177)/4</f>
        <v>7.6650000000000004E-4</v>
      </c>
      <c r="O177">
        <f t="shared" si="9"/>
        <v>4.3749999999999874E-3</v>
      </c>
      <c r="P177">
        <f t="shared" si="8"/>
        <v>4.3749999999999874E-3</v>
      </c>
    </row>
    <row r="178" spans="1:16" x14ac:dyDescent="0.25">
      <c r="A178" s="1" t="s">
        <v>0</v>
      </c>
      <c r="B178" s="1" t="s">
        <v>26</v>
      </c>
      <c r="C178" s="1" t="s">
        <v>2</v>
      </c>
      <c r="D178" s="1" t="s">
        <v>57</v>
      </c>
      <c r="E178" s="1">
        <v>1.3439999999999999E-3</v>
      </c>
      <c r="F178" s="1">
        <v>2.7250000000000001</v>
      </c>
      <c r="G178" s="1">
        <f t="shared" si="10"/>
        <v>4.9321100917431194E-4</v>
      </c>
      <c r="H178" s="1">
        <v>341822</v>
      </c>
      <c r="O178">
        <f t="shared" si="9"/>
        <v>4.3999999999999873E-3</v>
      </c>
      <c r="P178">
        <f t="shared" si="8"/>
        <v>4.3999999999999873E-3</v>
      </c>
    </row>
    <row r="179" spans="1:16" x14ac:dyDescent="0.25">
      <c r="A179" s="1" t="s">
        <v>0</v>
      </c>
      <c r="B179" s="1" t="s">
        <v>35</v>
      </c>
      <c r="C179" s="1" t="s">
        <v>2</v>
      </c>
      <c r="D179" s="1" t="s">
        <v>57</v>
      </c>
      <c r="E179" s="1">
        <v>9.1299999999999997E-4</v>
      </c>
      <c r="F179" s="1">
        <v>1.8049999999999999</v>
      </c>
      <c r="G179" s="1">
        <f t="shared" si="10"/>
        <v>5.0581717451523547E-4</v>
      </c>
      <c r="H179" s="1">
        <v>374085</v>
      </c>
      <c r="O179">
        <f t="shared" si="9"/>
        <v>4.4249999999999871E-3</v>
      </c>
      <c r="P179">
        <f t="shared" si="8"/>
        <v>4.4249999999999871E-3</v>
      </c>
    </row>
    <row r="180" spans="1:16" x14ac:dyDescent="0.25">
      <c r="A180" s="1" t="s">
        <v>0</v>
      </c>
      <c r="B180" s="1" t="s">
        <v>27</v>
      </c>
      <c r="C180" s="1" t="s">
        <v>2</v>
      </c>
      <c r="D180" s="1" t="s">
        <v>57</v>
      </c>
      <c r="E180" s="1">
        <v>1.25E-4</v>
      </c>
      <c r="F180" s="1">
        <v>0.254</v>
      </c>
      <c r="G180" s="1">
        <f t="shared" si="10"/>
        <v>4.921259842519685E-4</v>
      </c>
      <c r="H180" s="1">
        <v>426300</v>
      </c>
      <c r="O180">
        <f t="shared" si="9"/>
        <v>4.449999999999987E-3</v>
      </c>
      <c r="P180">
        <f t="shared" si="8"/>
        <v>4.449999999999987E-3</v>
      </c>
    </row>
    <row r="181" spans="1:16" x14ac:dyDescent="0.25">
      <c r="A181" s="1" t="s">
        <v>0</v>
      </c>
      <c r="B181" s="1" t="s">
        <v>28</v>
      </c>
      <c r="C181" s="1" t="s">
        <v>2</v>
      </c>
      <c r="D181" s="1" t="s">
        <v>57</v>
      </c>
      <c r="E181" s="1">
        <v>3.3100000000000002E-4</v>
      </c>
      <c r="F181" s="1">
        <v>0.64800000000000002</v>
      </c>
      <c r="G181" s="1">
        <f t="shared" si="10"/>
        <v>5.1080246913580245E-4</v>
      </c>
      <c r="H181" s="1">
        <v>372244</v>
      </c>
      <c r="I181">
        <f>SUM(E178:E181)/4</f>
        <v>6.7825000000000003E-4</v>
      </c>
      <c r="O181">
        <f t="shared" si="9"/>
        <v>4.4749999999999868E-3</v>
      </c>
      <c r="P181">
        <f t="shared" si="8"/>
        <v>4.4749999999999868E-3</v>
      </c>
    </row>
    <row r="182" spans="1:16" x14ac:dyDescent="0.25">
      <c r="A182" s="1" t="s">
        <v>0</v>
      </c>
      <c r="B182" s="1" t="s">
        <v>26</v>
      </c>
      <c r="C182" s="1" t="s">
        <v>2</v>
      </c>
      <c r="D182" s="1" t="s">
        <v>58</v>
      </c>
      <c r="E182" s="1">
        <v>1.7049999999999999E-3</v>
      </c>
      <c r="F182" s="1">
        <v>3.0249999999999999</v>
      </c>
      <c r="G182" s="1">
        <f t="shared" si="10"/>
        <v>5.636363636363636E-4</v>
      </c>
      <c r="H182" s="1">
        <v>294685</v>
      </c>
      <c r="O182">
        <f t="shared" si="9"/>
        <v>4.4999999999999866E-3</v>
      </c>
      <c r="P182">
        <f t="shared" si="8"/>
        <v>4.4999999999999866E-3</v>
      </c>
    </row>
    <row r="183" spans="1:16" x14ac:dyDescent="0.25">
      <c r="A183" s="1" t="s">
        <v>0</v>
      </c>
      <c r="B183" s="1" t="s">
        <v>35</v>
      </c>
      <c r="C183" s="1" t="s">
        <v>2</v>
      </c>
      <c r="D183" s="1" t="s">
        <v>58</v>
      </c>
      <c r="E183" s="1">
        <v>1.774E-3</v>
      </c>
      <c r="F183" s="1">
        <v>3.3679999999999999</v>
      </c>
      <c r="G183" s="1">
        <f t="shared" si="10"/>
        <v>5.2672209026128269E-4</v>
      </c>
      <c r="H183" s="1">
        <v>316134</v>
      </c>
      <c r="O183">
        <f t="shared" si="9"/>
        <v>4.5249999999999865E-3</v>
      </c>
      <c r="P183">
        <f t="shared" si="8"/>
        <v>4.5249999999999865E-3</v>
      </c>
    </row>
    <row r="184" spans="1:16" x14ac:dyDescent="0.25">
      <c r="A184" s="1" t="s">
        <v>0</v>
      </c>
      <c r="B184" s="1" t="s">
        <v>27</v>
      </c>
      <c r="C184" s="1" t="s">
        <v>2</v>
      </c>
      <c r="D184" s="1" t="s">
        <v>58</v>
      </c>
      <c r="E184" s="1">
        <v>2.1150000000000001E-3</v>
      </c>
      <c r="F184" s="1">
        <v>4.2720000000000002</v>
      </c>
      <c r="G184" s="1">
        <f t="shared" si="10"/>
        <v>4.9508426966292135E-4</v>
      </c>
      <c r="H184" s="1">
        <v>359210</v>
      </c>
      <c r="O184">
        <f t="shared" si="9"/>
        <v>4.5499999999999863E-3</v>
      </c>
      <c r="P184">
        <f t="shared" si="8"/>
        <v>4.5499999999999863E-3</v>
      </c>
    </row>
    <row r="185" spans="1:16" x14ac:dyDescent="0.25">
      <c r="A185" s="1" t="s">
        <v>0</v>
      </c>
      <c r="B185" s="1" t="s">
        <v>28</v>
      </c>
      <c r="C185" s="1" t="s">
        <v>2</v>
      </c>
      <c r="D185" s="1" t="s">
        <v>58</v>
      </c>
      <c r="E185" s="1">
        <v>8.4500000000000005E-4</v>
      </c>
      <c r="F185" s="1">
        <v>1.6479999999999999</v>
      </c>
      <c r="G185" s="1">
        <f t="shared" si="10"/>
        <v>5.1274271844660197E-4</v>
      </c>
      <c r="H185" s="1">
        <v>323607</v>
      </c>
      <c r="I185">
        <f>SUM(E182:E185)/4</f>
        <v>1.6097500000000001E-3</v>
      </c>
      <c r="O185">
        <f t="shared" si="9"/>
        <v>4.5749999999999862E-3</v>
      </c>
      <c r="P185">
        <f t="shared" si="8"/>
        <v>4.5749999999999862E-3</v>
      </c>
    </row>
    <row r="186" spans="1:16" x14ac:dyDescent="0.25">
      <c r="A186" s="1" t="s">
        <v>0</v>
      </c>
      <c r="B186" s="1" t="s">
        <v>26</v>
      </c>
      <c r="C186" s="1" t="s">
        <v>2</v>
      </c>
      <c r="D186" s="1" t="s">
        <v>59</v>
      </c>
      <c r="E186" s="1">
        <v>1.8469999999999999E-3</v>
      </c>
      <c r="F186" s="1">
        <v>4.0339999999999998</v>
      </c>
      <c r="G186" s="1">
        <f t="shared" si="10"/>
        <v>4.5785820525532972E-4</v>
      </c>
      <c r="H186" s="1">
        <v>740302</v>
      </c>
      <c r="O186">
        <f t="shared" si="9"/>
        <v>4.599999999999986E-3</v>
      </c>
      <c r="P186">
        <f t="shared" si="8"/>
        <v>4.599999999999986E-3</v>
      </c>
    </row>
    <row r="187" spans="1:16" x14ac:dyDescent="0.25">
      <c r="A187" s="1" t="s">
        <v>0</v>
      </c>
      <c r="B187" s="1" t="s">
        <v>35</v>
      </c>
      <c r="C187" s="1" t="s">
        <v>2</v>
      </c>
      <c r="D187" s="1" t="s">
        <v>59</v>
      </c>
      <c r="E187" s="1">
        <v>1.3799999999999999E-3</v>
      </c>
      <c r="F187" s="1">
        <v>3.1019999999999999</v>
      </c>
      <c r="G187" s="1">
        <f t="shared" si="10"/>
        <v>4.448742746615087E-4</v>
      </c>
      <c r="H187" s="1">
        <v>857058</v>
      </c>
      <c r="O187">
        <f t="shared" si="9"/>
        <v>4.6249999999999859E-3</v>
      </c>
      <c r="P187">
        <f t="shared" si="8"/>
        <v>4.6249999999999859E-3</v>
      </c>
    </row>
    <row r="188" spans="1:16" x14ac:dyDescent="0.25">
      <c r="A188" s="1" t="s">
        <v>0</v>
      </c>
      <c r="B188" s="1" t="s">
        <v>27</v>
      </c>
      <c r="C188" s="1" t="s">
        <v>2</v>
      </c>
      <c r="D188" s="1" t="s">
        <v>59</v>
      </c>
      <c r="E188" s="1">
        <v>1.696E-3</v>
      </c>
      <c r="F188" s="1">
        <v>3.8460000000000001</v>
      </c>
      <c r="G188" s="1">
        <f t="shared" si="10"/>
        <v>4.4097763910556421E-4</v>
      </c>
      <c r="H188" s="1">
        <v>970472</v>
      </c>
      <c r="O188">
        <f t="shared" si="9"/>
        <v>4.6499999999999857E-3</v>
      </c>
      <c r="P188">
        <f t="shared" si="8"/>
        <v>4.6499999999999857E-3</v>
      </c>
    </row>
    <row r="189" spans="1:16" x14ac:dyDescent="0.25">
      <c r="A189" s="1" t="s">
        <v>0</v>
      </c>
      <c r="B189" s="1" t="s">
        <v>28</v>
      </c>
      <c r="C189" s="1" t="s">
        <v>2</v>
      </c>
      <c r="D189" s="1" t="s">
        <v>59</v>
      </c>
      <c r="E189" s="1">
        <v>1.377E-3</v>
      </c>
      <c r="F189" s="1">
        <v>2.9</v>
      </c>
      <c r="G189" s="1">
        <f t="shared" si="10"/>
        <v>4.7482758620689654E-4</v>
      </c>
      <c r="H189" s="1">
        <v>828080</v>
      </c>
      <c r="I189">
        <f>SUM(E186:E189)/4</f>
        <v>1.575E-3</v>
      </c>
      <c r="O189">
        <f t="shared" si="9"/>
        <v>4.6749999999999856E-3</v>
      </c>
      <c r="P189">
        <f t="shared" si="8"/>
        <v>4.6749999999999856E-3</v>
      </c>
    </row>
    <row r="190" spans="1:16" x14ac:dyDescent="0.25">
      <c r="A190" s="1" t="s">
        <v>0</v>
      </c>
      <c r="B190" s="1" t="s">
        <v>26</v>
      </c>
      <c r="C190" s="1" t="s">
        <v>2</v>
      </c>
      <c r="D190" s="1" t="s">
        <v>60</v>
      </c>
      <c r="E190" s="1">
        <v>-1.2E-5</v>
      </c>
      <c r="F190" s="1">
        <v>-2.5000000000000001E-2</v>
      </c>
      <c r="G190" s="1">
        <f t="shared" si="10"/>
        <v>4.8000000000000001E-4</v>
      </c>
      <c r="H190" s="1">
        <v>448555</v>
      </c>
      <c r="O190">
        <f t="shared" si="9"/>
        <v>4.6999999999999854E-3</v>
      </c>
      <c r="P190">
        <f t="shared" si="8"/>
        <v>4.6999999999999854E-3</v>
      </c>
    </row>
    <row r="191" spans="1:16" x14ac:dyDescent="0.25">
      <c r="A191" s="1" t="s">
        <v>0</v>
      </c>
      <c r="B191" s="1" t="s">
        <v>35</v>
      </c>
      <c r="C191" s="1" t="s">
        <v>2</v>
      </c>
      <c r="D191" s="1" t="s">
        <v>60</v>
      </c>
      <c r="E191" s="1">
        <v>-5.0000000000000004E-6</v>
      </c>
      <c r="F191" s="1">
        <v>-1.0999999999999999E-2</v>
      </c>
      <c r="G191" s="1">
        <f t="shared" si="10"/>
        <v>4.545454545454546E-4</v>
      </c>
      <c r="H191" s="1">
        <v>507250</v>
      </c>
      <c r="O191">
        <f t="shared" si="9"/>
        <v>4.7249999999999853E-3</v>
      </c>
      <c r="P191">
        <f t="shared" si="8"/>
        <v>4.7249999999999853E-3</v>
      </c>
    </row>
    <row r="192" spans="1:16" x14ac:dyDescent="0.25">
      <c r="A192" s="1" t="s">
        <v>0</v>
      </c>
      <c r="B192" s="1" t="s">
        <v>27</v>
      </c>
      <c r="C192" s="1" t="s">
        <v>2</v>
      </c>
      <c r="D192" s="1" t="s">
        <v>60</v>
      </c>
      <c r="E192" s="1">
        <v>1.2160000000000001E-3</v>
      </c>
      <c r="F192" s="1">
        <v>2.5529999999999999</v>
      </c>
      <c r="G192" s="1">
        <f t="shared" si="10"/>
        <v>4.7630238934586762E-4</v>
      </c>
      <c r="H192" s="1">
        <v>581436</v>
      </c>
      <c r="O192">
        <f t="shared" si="9"/>
        <v>4.7499999999999851E-3</v>
      </c>
      <c r="P192">
        <f t="shared" si="8"/>
        <v>4.7499999999999851E-3</v>
      </c>
    </row>
    <row r="193" spans="1:16" x14ac:dyDescent="0.25">
      <c r="A193" s="1" t="s">
        <v>0</v>
      </c>
      <c r="B193" s="1" t="s">
        <v>28</v>
      </c>
      <c r="C193" s="1" t="s">
        <v>2</v>
      </c>
      <c r="D193" s="1" t="s">
        <v>60</v>
      </c>
      <c r="E193" s="1">
        <v>2.5399999999999999E-4</v>
      </c>
      <c r="F193" s="1">
        <v>0.504</v>
      </c>
      <c r="G193" s="1">
        <f t="shared" si="10"/>
        <v>5.0396825396825391E-4</v>
      </c>
      <c r="H193" s="1">
        <v>496953</v>
      </c>
      <c r="I193">
        <f>SUM(E190:E193)/4</f>
        <v>3.6324999999999997E-4</v>
      </c>
      <c r="O193">
        <f t="shared" si="9"/>
        <v>4.774999999999985E-3</v>
      </c>
      <c r="P193">
        <f t="shared" si="8"/>
        <v>4.774999999999985E-3</v>
      </c>
    </row>
    <row r="194" spans="1:16" x14ac:dyDescent="0.25">
      <c r="A194" s="1" t="s">
        <v>0</v>
      </c>
      <c r="B194" s="1" t="s">
        <v>26</v>
      </c>
      <c r="C194" s="1" t="s">
        <v>2</v>
      </c>
      <c r="D194" s="1" t="s">
        <v>61</v>
      </c>
      <c r="E194" s="1">
        <v>1.201E-3</v>
      </c>
      <c r="F194" s="1">
        <v>2.27</v>
      </c>
      <c r="G194" s="1">
        <f t="shared" si="10"/>
        <v>5.2907488986784145E-4</v>
      </c>
      <c r="H194" s="1">
        <v>305116</v>
      </c>
      <c r="O194">
        <f t="shared" si="9"/>
        <v>4.7999999999999848E-3</v>
      </c>
      <c r="P194">
        <f t="shared" si="8"/>
        <v>4.7999999999999848E-3</v>
      </c>
    </row>
    <row r="195" spans="1:16" x14ac:dyDescent="0.25">
      <c r="A195" s="1" t="s">
        <v>0</v>
      </c>
      <c r="B195" s="1" t="s">
        <v>35</v>
      </c>
      <c r="C195" s="1" t="s">
        <v>2</v>
      </c>
      <c r="D195" s="1" t="s">
        <v>61</v>
      </c>
      <c r="E195" s="1">
        <v>1.286E-3</v>
      </c>
      <c r="F195" s="1">
        <v>2.4820000000000002</v>
      </c>
      <c r="G195" s="1">
        <f t="shared" si="10"/>
        <v>5.1813053988718769E-4</v>
      </c>
      <c r="H195" s="1">
        <v>333742</v>
      </c>
      <c r="O195">
        <f t="shared" si="9"/>
        <v>4.8249999999999847E-3</v>
      </c>
      <c r="P195">
        <f t="shared" ref="P195:P258" si="11">P194+0.000025</f>
        <v>4.8249999999999847E-3</v>
      </c>
    </row>
    <row r="196" spans="1:16" x14ac:dyDescent="0.25">
      <c r="A196" s="1" t="s">
        <v>0</v>
      </c>
      <c r="B196" s="1" t="s">
        <v>27</v>
      </c>
      <c r="C196" s="1" t="s">
        <v>2</v>
      </c>
      <c r="D196" s="1" t="s">
        <v>61</v>
      </c>
      <c r="E196" s="1">
        <v>1.933E-3</v>
      </c>
      <c r="F196" s="1">
        <v>3.8610000000000002</v>
      </c>
      <c r="G196" s="1">
        <f t="shared" si="10"/>
        <v>5.0064750064750068E-4</v>
      </c>
      <c r="H196" s="1">
        <v>382932</v>
      </c>
      <c r="O196">
        <f t="shared" ref="O196:O259" si="12">O195+0.000025</f>
        <v>4.8499999999999845E-3</v>
      </c>
      <c r="P196">
        <f t="shared" si="11"/>
        <v>4.8499999999999845E-3</v>
      </c>
    </row>
    <row r="197" spans="1:16" x14ac:dyDescent="0.25">
      <c r="A197" s="1" t="s">
        <v>0</v>
      </c>
      <c r="B197" s="1" t="s">
        <v>28</v>
      </c>
      <c r="C197" s="1" t="s">
        <v>2</v>
      </c>
      <c r="D197" s="1" t="s">
        <v>61</v>
      </c>
      <c r="E197" s="1">
        <v>1.3290000000000001E-3</v>
      </c>
      <c r="F197" s="1">
        <v>2.544</v>
      </c>
      <c r="G197" s="1">
        <f t="shared" si="10"/>
        <v>5.2240566037735857E-4</v>
      </c>
      <c r="H197" s="1">
        <v>332753</v>
      </c>
      <c r="I197">
        <f>SUM(E194:E197)/4</f>
        <v>1.4372500000000002E-3</v>
      </c>
      <c r="O197">
        <f t="shared" si="12"/>
        <v>4.8749999999999844E-3</v>
      </c>
      <c r="P197">
        <f t="shared" si="11"/>
        <v>4.8749999999999844E-3</v>
      </c>
    </row>
    <row r="198" spans="1:16" x14ac:dyDescent="0.25">
      <c r="A198" s="1" t="s">
        <v>0</v>
      </c>
      <c r="B198" s="1" t="s">
        <v>26</v>
      </c>
      <c r="C198" s="1" t="s">
        <v>2</v>
      </c>
      <c r="D198" s="1" t="s">
        <v>62</v>
      </c>
      <c r="E198" s="1">
        <v>1.903E-3</v>
      </c>
      <c r="F198" s="1">
        <v>3.9140000000000001</v>
      </c>
      <c r="G198" s="1">
        <f t="shared" si="10"/>
        <v>4.8620337250894225E-4</v>
      </c>
      <c r="H198" s="1">
        <v>470080</v>
      </c>
      <c r="O198">
        <f t="shared" si="12"/>
        <v>4.8999999999999842E-3</v>
      </c>
      <c r="P198">
        <f t="shared" si="11"/>
        <v>4.8999999999999842E-3</v>
      </c>
    </row>
    <row r="199" spans="1:16" x14ac:dyDescent="0.25">
      <c r="A199" s="1" t="s">
        <v>0</v>
      </c>
      <c r="B199" s="1" t="s">
        <v>35</v>
      </c>
      <c r="C199" s="1" t="s">
        <v>2</v>
      </c>
      <c r="D199" s="1" t="s">
        <v>62</v>
      </c>
      <c r="E199" s="1">
        <v>1.407E-3</v>
      </c>
      <c r="F199" s="1">
        <v>3.09</v>
      </c>
      <c r="G199" s="1">
        <f t="shared" si="10"/>
        <v>4.5533980582524277E-4</v>
      </c>
      <c r="H199" s="1">
        <v>473083</v>
      </c>
      <c r="O199">
        <f t="shared" si="12"/>
        <v>4.9249999999999841E-3</v>
      </c>
      <c r="P199">
        <f t="shared" si="11"/>
        <v>4.9249999999999841E-3</v>
      </c>
    </row>
    <row r="200" spans="1:16" x14ac:dyDescent="0.25">
      <c r="A200" s="1" t="s">
        <v>0</v>
      </c>
      <c r="B200" s="1" t="s">
        <v>27</v>
      </c>
      <c r="C200" s="1" t="s">
        <v>2</v>
      </c>
      <c r="D200" s="1" t="s">
        <v>62</v>
      </c>
      <c r="E200" s="1">
        <v>1.658E-3</v>
      </c>
      <c r="F200" s="1">
        <v>3.464</v>
      </c>
      <c r="G200" s="1">
        <f t="shared" si="10"/>
        <v>4.7863741339491917E-4</v>
      </c>
      <c r="H200" s="1">
        <v>538888</v>
      </c>
      <c r="O200">
        <f t="shared" si="12"/>
        <v>4.9499999999999839E-3</v>
      </c>
      <c r="P200">
        <f t="shared" si="11"/>
        <v>4.9499999999999839E-3</v>
      </c>
    </row>
    <row r="201" spans="1:16" x14ac:dyDescent="0.25">
      <c r="A201" s="1" t="s">
        <v>0</v>
      </c>
      <c r="B201" s="1" t="s">
        <v>28</v>
      </c>
      <c r="C201" s="1" t="s">
        <v>2</v>
      </c>
      <c r="D201" s="1" t="s">
        <v>62</v>
      </c>
      <c r="E201" s="1">
        <v>1.91E-3</v>
      </c>
      <c r="F201" s="1">
        <v>3.7</v>
      </c>
      <c r="G201" s="1">
        <f t="shared" si="10"/>
        <v>5.1621621621621616E-4</v>
      </c>
      <c r="H201" s="1">
        <v>493604</v>
      </c>
      <c r="I201">
        <f>SUM(E198:E201)/4</f>
        <v>1.7195000000000001E-3</v>
      </c>
      <c r="O201">
        <f t="shared" si="12"/>
        <v>4.9749999999999838E-3</v>
      </c>
      <c r="P201">
        <f t="shared" si="11"/>
        <v>4.9749999999999838E-3</v>
      </c>
    </row>
    <row r="202" spans="1:16" x14ac:dyDescent="0.25">
      <c r="A202" t="s">
        <v>0</v>
      </c>
      <c r="B202" t="s">
        <v>26</v>
      </c>
      <c r="C202" t="s">
        <v>2</v>
      </c>
      <c r="D202" t="s">
        <v>63</v>
      </c>
      <c r="E202">
        <v>7.6870000000000003E-3</v>
      </c>
      <c r="F202">
        <v>14.044</v>
      </c>
      <c r="G202">
        <f t="shared" ref="G202:G237" si="13">E202/F202</f>
        <v>5.4735118199943035E-4</v>
      </c>
      <c r="H202">
        <v>484884</v>
      </c>
      <c r="O202">
        <f t="shared" si="12"/>
        <v>4.9999999999999836E-3</v>
      </c>
      <c r="P202">
        <f t="shared" si="11"/>
        <v>4.9999999999999836E-3</v>
      </c>
    </row>
    <row r="203" spans="1:16" x14ac:dyDescent="0.25">
      <c r="A203" t="s">
        <v>0</v>
      </c>
      <c r="B203" t="s">
        <v>35</v>
      </c>
      <c r="C203" t="s">
        <v>2</v>
      </c>
      <c r="D203" t="s">
        <v>63</v>
      </c>
      <c r="E203">
        <v>8.2620000000000002E-3</v>
      </c>
      <c r="F203">
        <v>14.933999999999999</v>
      </c>
      <c r="G203">
        <f t="shared" si="13"/>
        <v>5.5323423061470474E-4</v>
      </c>
      <c r="H203">
        <v>485843</v>
      </c>
      <c r="O203">
        <f t="shared" si="12"/>
        <v>5.0249999999999835E-3</v>
      </c>
      <c r="P203">
        <f t="shared" si="11"/>
        <v>5.0249999999999835E-3</v>
      </c>
    </row>
    <row r="204" spans="1:16" x14ac:dyDescent="0.25">
      <c r="A204" t="s">
        <v>0</v>
      </c>
      <c r="B204" t="s">
        <v>27</v>
      </c>
      <c r="C204" t="s">
        <v>2</v>
      </c>
      <c r="D204" t="s">
        <v>63</v>
      </c>
      <c r="E204">
        <v>1.0598E-2</v>
      </c>
      <c r="F204">
        <v>18.625</v>
      </c>
      <c r="G204">
        <f t="shared" si="13"/>
        <v>5.6902013422818786E-4</v>
      </c>
      <c r="H204">
        <v>551073</v>
      </c>
      <c r="O204">
        <f t="shared" si="12"/>
        <v>5.0499999999999833E-3</v>
      </c>
      <c r="P204">
        <f t="shared" si="11"/>
        <v>5.0499999999999833E-3</v>
      </c>
    </row>
    <row r="205" spans="1:16" x14ac:dyDescent="0.25">
      <c r="A205" t="s">
        <v>0</v>
      </c>
      <c r="B205" t="s">
        <v>28</v>
      </c>
      <c r="C205" t="s">
        <v>2</v>
      </c>
      <c r="D205" t="s">
        <v>63</v>
      </c>
      <c r="E205">
        <v>9.5750000000000002E-3</v>
      </c>
      <c r="F205">
        <v>16.760999999999999</v>
      </c>
      <c r="G205">
        <f t="shared" si="13"/>
        <v>5.7126663086927995E-4</v>
      </c>
      <c r="H205">
        <v>507358</v>
      </c>
      <c r="I205">
        <f>SUM(E202:E205)/4</f>
        <v>9.0305000000000003E-3</v>
      </c>
      <c r="O205">
        <f t="shared" si="12"/>
        <v>5.0749999999999832E-3</v>
      </c>
      <c r="P205">
        <f t="shared" si="11"/>
        <v>5.0749999999999832E-3</v>
      </c>
    </row>
    <row r="206" spans="1:16" x14ac:dyDescent="0.25">
      <c r="A206" t="s">
        <v>0</v>
      </c>
      <c r="B206" t="s">
        <v>26</v>
      </c>
      <c r="C206" t="s">
        <v>2</v>
      </c>
      <c r="D206" t="s">
        <v>64</v>
      </c>
      <c r="E206">
        <v>8.1460000000000005E-3</v>
      </c>
      <c r="F206">
        <v>14.773</v>
      </c>
      <c r="G206">
        <f t="shared" si="13"/>
        <v>5.514113585595343E-4</v>
      </c>
      <c r="H206">
        <v>748498</v>
      </c>
      <c r="O206">
        <f t="shared" si="12"/>
        <v>5.099999999999983E-3</v>
      </c>
      <c r="P206">
        <f t="shared" si="11"/>
        <v>5.099999999999983E-3</v>
      </c>
    </row>
    <row r="207" spans="1:16" x14ac:dyDescent="0.25">
      <c r="A207" t="s">
        <v>0</v>
      </c>
      <c r="B207" t="s">
        <v>35</v>
      </c>
      <c r="C207" t="s">
        <v>2</v>
      </c>
      <c r="D207" t="s">
        <v>64</v>
      </c>
      <c r="E207">
        <v>7.489E-3</v>
      </c>
      <c r="F207">
        <v>14.225</v>
      </c>
      <c r="G207">
        <f t="shared" si="13"/>
        <v>5.2646748681898072E-4</v>
      </c>
      <c r="H207">
        <v>815795</v>
      </c>
      <c r="O207">
        <f t="shared" si="12"/>
        <v>5.1249999999999829E-3</v>
      </c>
      <c r="P207">
        <f t="shared" si="11"/>
        <v>5.1249999999999829E-3</v>
      </c>
    </row>
    <row r="208" spans="1:16" x14ac:dyDescent="0.25">
      <c r="A208" t="s">
        <v>0</v>
      </c>
      <c r="B208" t="s">
        <v>27</v>
      </c>
      <c r="C208" t="s">
        <v>2</v>
      </c>
      <c r="D208" t="s">
        <v>64</v>
      </c>
      <c r="E208">
        <v>1.1061E-2</v>
      </c>
      <c r="F208">
        <v>20.524999999999999</v>
      </c>
      <c r="G208">
        <f t="shared" si="13"/>
        <v>5.3890377588306946E-4</v>
      </c>
      <c r="H208">
        <v>930588</v>
      </c>
      <c r="O208">
        <f t="shared" si="12"/>
        <v>5.1499999999999827E-3</v>
      </c>
      <c r="P208">
        <f t="shared" si="11"/>
        <v>5.1499999999999827E-3</v>
      </c>
    </row>
    <row r="209" spans="1:16" x14ac:dyDescent="0.25">
      <c r="A209" t="s">
        <v>0</v>
      </c>
      <c r="B209" t="s">
        <v>28</v>
      </c>
      <c r="C209" t="s">
        <v>2</v>
      </c>
      <c r="D209" t="s">
        <v>64</v>
      </c>
      <c r="E209">
        <v>1.0654E-2</v>
      </c>
      <c r="F209">
        <v>19.259</v>
      </c>
      <c r="G209">
        <f t="shared" si="13"/>
        <v>5.5319590840645935E-4</v>
      </c>
      <c r="H209">
        <v>812025</v>
      </c>
      <c r="I209">
        <f>SUM(E206:E209)/4</f>
        <v>9.3374999999999986E-3</v>
      </c>
      <c r="O209">
        <f t="shared" si="12"/>
        <v>5.1749999999999826E-3</v>
      </c>
      <c r="P209">
        <f t="shared" si="11"/>
        <v>5.1749999999999826E-3</v>
      </c>
    </row>
    <row r="210" spans="1:16" x14ac:dyDescent="0.25">
      <c r="A210" s="1" t="s">
        <v>0</v>
      </c>
      <c r="B210" s="1" t="s">
        <v>26</v>
      </c>
      <c r="C210" s="1" t="s">
        <v>2</v>
      </c>
      <c r="D210" s="1" t="s">
        <v>65</v>
      </c>
      <c r="E210" s="1">
        <v>2.5300000000000001E-3</v>
      </c>
      <c r="F210" s="1">
        <v>5.0119999999999996</v>
      </c>
      <c r="G210" s="1">
        <f t="shared" si="13"/>
        <v>5.0478850758180378E-4</v>
      </c>
      <c r="H210" s="1">
        <v>613886</v>
      </c>
      <c r="O210">
        <f t="shared" si="12"/>
        <v>5.1999999999999824E-3</v>
      </c>
      <c r="P210">
        <f t="shared" si="11"/>
        <v>5.1999999999999824E-3</v>
      </c>
    </row>
    <row r="211" spans="1:16" x14ac:dyDescent="0.25">
      <c r="A211" s="1" t="s">
        <v>0</v>
      </c>
      <c r="B211" s="1" t="s">
        <v>35</v>
      </c>
      <c r="C211" s="1" t="s">
        <v>2</v>
      </c>
      <c r="D211" s="1" t="s">
        <v>65</v>
      </c>
      <c r="E211" s="1">
        <v>1.4419999999999999E-3</v>
      </c>
      <c r="F211" s="1">
        <v>2.8330000000000002</v>
      </c>
      <c r="G211" s="1">
        <f t="shared" si="13"/>
        <v>5.090010589481115E-4</v>
      </c>
      <c r="H211" s="1">
        <v>615070</v>
      </c>
      <c r="O211">
        <f t="shared" si="12"/>
        <v>5.2249999999999823E-3</v>
      </c>
      <c r="P211">
        <f t="shared" si="11"/>
        <v>5.2249999999999823E-3</v>
      </c>
    </row>
    <row r="212" spans="1:16" x14ac:dyDescent="0.25">
      <c r="A212" s="1" t="s">
        <v>0</v>
      </c>
      <c r="B212" s="1" t="s">
        <v>27</v>
      </c>
      <c r="C212" s="1" t="s">
        <v>2</v>
      </c>
      <c r="D212" s="1" t="s">
        <v>65</v>
      </c>
      <c r="E212" s="1">
        <v>1.884E-3</v>
      </c>
      <c r="F212" s="1">
        <v>3.5920000000000001</v>
      </c>
      <c r="G212" s="1">
        <f t="shared" si="13"/>
        <v>5.2449888641425393E-4</v>
      </c>
      <c r="H212" s="1">
        <v>696108</v>
      </c>
      <c r="O212">
        <f t="shared" si="12"/>
        <v>5.2499999999999821E-3</v>
      </c>
      <c r="P212">
        <f t="shared" si="11"/>
        <v>5.2499999999999821E-3</v>
      </c>
    </row>
    <row r="213" spans="1:16" x14ac:dyDescent="0.25">
      <c r="A213" s="1" t="s">
        <v>0</v>
      </c>
      <c r="B213" s="1" t="s">
        <v>28</v>
      </c>
      <c r="C213" s="1" t="s">
        <v>2</v>
      </c>
      <c r="D213" s="1" t="s">
        <v>65</v>
      </c>
      <c r="E213" s="1">
        <v>1.8710000000000001E-3</v>
      </c>
      <c r="F213" s="1">
        <v>3.6509999999999998</v>
      </c>
      <c r="G213" s="1">
        <f t="shared" si="13"/>
        <v>5.1246233908518223E-4</v>
      </c>
      <c r="H213" s="1">
        <v>641274</v>
      </c>
      <c r="I213">
        <f>SUM(E210:E213)/4</f>
        <v>1.9317500000000001E-3</v>
      </c>
      <c r="O213">
        <f t="shared" si="12"/>
        <v>5.274999999999982E-3</v>
      </c>
      <c r="P213">
        <f t="shared" si="11"/>
        <v>5.274999999999982E-3</v>
      </c>
    </row>
    <row r="214" spans="1:16" x14ac:dyDescent="0.25">
      <c r="A214" s="1" t="s">
        <v>0</v>
      </c>
      <c r="B214" s="1" t="s">
        <v>26</v>
      </c>
      <c r="C214" s="1" t="s">
        <v>2</v>
      </c>
      <c r="D214" s="1" t="s">
        <v>66</v>
      </c>
      <c r="E214" s="1">
        <v>1.2329999999999999E-3</v>
      </c>
      <c r="F214" s="1">
        <v>2.617</v>
      </c>
      <c r="G214" s="1">
        <f t="shared" si="13"/>
        <v>4.711501719526175E-4</v>
      </c>
      <c r="H214" s="1">
        <v>684099</v>
      </c>
      <c r="O214">
        <f t="shared" si="12"/>
        <v>5.2999999999999818E-3</v>
      </c>
      <c r="P214">
        <f t="shared" si="11"/>
        <v>5.2999999999999818E-3</v>
      </c>
    </row>
    <row r="215" spans="1:16" x14ac:dyDescent="0.25">
      <c r="A215" s="1" t="s">
        <v>0</v>
      </c>
      <c r="B215" s="1" t="s">
        <v>35</v>
      </c>
      <c r="C215" s="1" t="s">
        <v>2</v>
      </c>
      <c r="D215" s="1" t="s">
        <v>66</v>
      </c>
      <c r="E215" s="1">
        <v>5.7300000000000005E-4</v>
      </c>
      <c r="F215" s="1">
        <v>1.284</v>
      </c>
      <c r="G215" s="1">
        <f t="shared" si="13"/>
        <v>4.4626168224299066E-4</v>
      </c>
      <c r="H215" s="1">
        <v>693878</v>
      </c>
      <c r="O215">
        <f t="shared" si="12"/>
        <v>5.3249999999999817E-3</v>
      </c>
      <c r="P215">
        <f t="shared" si="11"/>
        <v>5.3249999999999817E-3</v>
      </c>
    </row>
    <row r="216" spans="1:16" x14ac:dyDescent="0.25">
      <c r="A216" s="1" t="s">
        <v>0</v>
      </c>
      <c r="B216" s="1" t="s">
        <v>27</v>
      </c>
      <c r="C216" s="1" t="s">
        <v>2</v>
      </c>
      <c r="D216" s="1" t="s">
        <v>66</v>
      </c>
      <c r="E216" s="1">
        <v>8.3299999999999997E-4</v>
      </c>
      <c r="F216" s="1">
        <v>1.827</v>
      </c>
      <c r="G216" s="1">
        <f t="shared" si="13"/>
        <v>4.5593869731800767E-4</v>
      </c>
      <c r="H216" s="1">
        <v>786091</v>
      </c>
      <c r="O216">
        <f t="shared" si="12"/>
        <v>5.3499999999999815E-3</v>
      </c>
      <c r="P216">
        <f t="shared" si="11"/>
        <v>5.3499999999999815E-3</v>
      </c>
    </row>
    <row r="217" spans="1:16" x14ac:dyDescent="0.25">
      <c r="A217" s="1" t="s">
        <v>0</v>
      </c>
      <c r="B217" s="1" t="s">
        <v>28</v>
      </c>
      <c r="C217" s="1" t="s">
        <v>2</v>
      </c>
      <c r="D217" s="1" t="s">
        <v>66</v>
      </c>
      <c r="E217" s="1">
        <v>1.315E-3</v>
      </c>
      <c r="F217" s="1">
        <v>2.923</v>
      </c>
      <c r="G217" s="1">
        <f t="shared" si="13"/>
        <v>4.4988026000684228E-4</v>
      </c>
      <c r="H217" s="1">
        <v>717272</v>
      </c>
      <c r="I217">
        <f>SUM(E214:E217)/4</f>
        <v>9.8850000000000001E-4</v>
      </c>
      <c r="O217">
        <f t="shared" si="12"/>
        <v>5.3749999999999814E-3</v>
      </c>
      <c r="P217">
        <f t="shared" si="11"/>
        <v>5.3749999999999814E-3</v>
      </c>
    </row>
    <row r="218" spans="1:16" x14ac:dyDescent="0.25">
      <c r="A218" s="1" t="s">
        <v>0</v>
      </c>
      <c r="B218" s="1" t="s">
        <v>26</v>
      </c>
      <c r="C218" s="1" t="s">
        <v>2</v>
      </c>
      <c r="D218" s="1" t="s">
        <v>67</v>
      </c>
      <c r="E218" s="1">
        <v>-1.2799999999999999E-4</v>
      </c>
      <c r="F218" s="1">
        <v>-0.23300000000000001</v>
      </c>
      <c r="G218" s="1">
        <f t="shared" si="13"/>
        <v>5.4935622317596564E-4</v>
      </c>
      <c r="H218" s="1">
        <v>309888</v>
      </c>
      <c r="O218">
        <f t="shared" si="12"/>
        <v>5.3999999999999812E-3</v>
      </c>
      <c r="P218">
        <f t="shared" si="11"/>
        <v>5.3999999999999812E-3</v>
      </c>
    </row>
    <row r="219" spans="1:16" x14ac:dyDescent="0.25">
      <c r="A219" s="1" t="s">
        <v>0</v>
      </c>
      <c r="B219" s="1" t="s">
        <v>35</v>
      </c>
      <c r="C219" s="1" t="s">
        <v>2</v>
      </c>
      <c r="D219" s="1" t="s">
        <v>67</v>
      </c>
      <c r="E219" s="1">
        <v>-3.1E-4</v>
      </c>
      <c r="F219" s="1">
        <v>-0.625</v>
      </c>
      <c r="G219" s="1">
        <f t="shared" si="13"/>
        <v>4.9600000000000002E-4</v>
      </c>
      <c r="H219" s="1">
        <v>322530</v>
      </c>
      <c r="O219">
        <f t="shared" si="12"/>
        <v>5.4249999999999811E-3</v>
      </c>
      <c r="P219">
        <f t="shared" si="11"/>
        <v>5.4249999999999811E-3</v>
      </c>
    </row>
    <row r="220" spans="1:16" x14ac:dyDescent="0.25">
      <c r="A220" s="1" t="s">
        <v>0</v>
      </c>
      <c r="B220" s="1" t="s">
        <v>27</v>
      </c>
      <c r="C220" s="1" t="s">
        <v>2</v>
      </c>
      <c r="D220" s="1" t="s">
        <v>67</v>
      </c>
      <c r="E220" s="1">
        <v>1.16E-4</v>
      </c>
      <c r="F220" s="1">
        <v>0.24</v>
      </c>
      <c r="G220" s="1">
        <f t="shared" si="13"/>
        <v>4.8333333333333334E-4</v>
      </c>
      <c r="H220" s="1">
        <v>369472</v>
      </c>
      <c r="O220">
        <f t="shared" si="12"/>
        <v>5.4499999999999809E-3</v>
      </c>
      <c r="P220">
        <f t="shared" si="11"/>
        <v>5.4499999999999809E-3</v>
      </c>
    </row>
    <row r="221" spans="1:16" x14ac:dyDescent="0.25">
      <c r="A221" s="1" t="s">
        <v>0</v>
      </c>
      <c r="B221" s="1" t="s">
        <v>28</v>
      </c>
      <c r="C221" s="1" t="s">
        <v>2</v>
      </c>
      <c r="D221" s="1" t="s">
        <v>67</v>
      </c>
      <c r="E221" s="1">
        <v>3.6699999999999998E-4</v>
      </c>
      <c r="F221" s="1">
        <v>0.67500000000000004</v>
      </c>
      <c r="G221" s="1">
        <f t="shared" si="13"/>
        <v>5.4370370370370358E-4</v>
      </c>
      <c r="H221" s="1">
        <v>330425</v>
      </c>
      <c r="I221">
        <f>SUM(E218:E221)/4</f>
        <v>1.1249999999999989E-5</v>
      </c>
      <c r="O221">
        <f t="shared" si="12"/>
        <v>5.4749999999999808E-3</v>
      </c>
      <c r="P221">
        <f t="shared" si="11"/>
        <v>5.4749999999999808E-3</v>
      </c>
    </row>
    <row r="222" spans="1:16" x14ac:dyDescent="0.25">
      <c r="A222" s="1" t="s">
        <v>0</v>
      </c>
      <c r="B222" s="1" t="s">
        <v>26</v>
      </c>
      <c r="C222" s="1" t="s">
        <v>2</v>
      </c>
      <c r="D222" s="1" t="s">
        <v>68</v>
      </c>
      <c r="E222" s="1">
        <v>4.8299999999999998E-4</v>
      </c>
      <c r="F222" s="1">
        <v>0.98699999999999999</v>
      </c>
      <c r="G222" s="1">
        <f t="shared" si="13"/>
        <v>4.8936170212765951E-4</v>
      </c>
      <c r="H222" s="1">
        <v>328582</v>
      </c>
      <c r="O222">
        <f t="shared" si="12"/>
        <v>5.4999999999999806E-3</v>
      </c>
      <c r="P222">
        <f t="shared" si="11"/>
        <v>5.4999999999999806E-3</v>
      </c>
    </row>
    <row r="223" spans="1:16" x14ac:dyDescent="0.25">
      <c r="A223" s="1" t="s">
        <v>0</v>
      </c>
      <c r="B223" s="1" t="s">
        <v>35</v>
      </c>
      <c r="C223" s="1" t="s">
        <v>2</v>
      </c>
      <c r="D223" s="1" t="s">
        <v>68</v>
      </c>
      <c r="E223" s="1">
        <v>1.0189999999999999E-3</v>
      </c>
      <c r="F223" s="1">
        <v>2.0720000000000001</v>
      </c>
      <c r="G223" s="1">
        <f t="shared" si="13"/>
        <v>4.9179536679536671E-4</v>
      </c>
      <c r="H223" s="1">
        <v>332091</v>
      </c>
      <c r="O223">
        <f t="shared" si="12"/>
        <v>5.5249999999999804E-3</v>
      </c>
      <c r="P223">
        <f t="shared" si="11"/>
        <v>5.5249999999999804E-3</v>
      </c>
    </row>
    <row r="224" spans="1:16" x14ac:dyDescent="0.25">
      <c r="A224" s="1" t="s">
        <v>0</v>
      </c>
      <c r="B224" s="1" t="s">
        <v>27</v>
      </c>
      <c r="C224" s="1" t="s">
        <v>2</v>
      </c>
      <c r="D224" s="1" t="s">
        <v>68</v>
      </c>
      <c r="E224" s="1">
        <v>1.077E-3</v>
      </c>
      <c r="F224" s="1">
        <v>2.3239999999999998</v>
      </c>
      <c r="G224" s="1">
        <f t="shared" si="13"/>
        <v>4.6342512908777975E-4</v>
      </c>
      <c r="H224" s="1">
        <v>380238</v>
      </c>
      <c r="O224">
        <f t="shared" si="12"/>
        <v>5.5499999999999803E-3</v>
      </c>
      <c r="P224">
        <f t="shared" si="11"/>
        <v>5.5499999999999803E-3</v>
      </c>
    </row>
    <row r="225" spans="1:16" x14ac:dyDescent="0.25">
      <c r="A225" s="1" t="s">
        <v>0</v>
      </c>
      <c r="B225" s="1" t="s">
        <v>28</v>
      </c>
      <c r="C225" s="1" t="s">
        <v>2</v>
      </c>
      <c r="D225" s="1" t="s">
        <v>68</v>
      </c>
      <c r="E225" s="1">
        <v>4.86E-4</v>
      </c>
      <c r="F225" s="1">
        <v>0.96199999999999997</v>
      </c>
      <c r="G225" s="1">
        <f t="shared" si="13"/>
        <v>5.0519750519750523E-4</v>
      </c>
      <c r="H225" s="1">
        <v>346351</v>
      </c>
      <c r="I225">
        <f>SUM(E222:E225)/4</f>
        <v>7.662499999999999E-4</v>
      </c>
      <c r="O225">
        <f t="shared" si="12"/>
        <v>5.5749999999999801E-3</v>
      </c>
      <c r="P225">
        <f t="shared" si="11"/>
        <v>5.5749999999999801E-3</v>
      </c>
    </row>
    <row r="226" spans="1:16" x14ac:dyDescent="0.25">
      <c r="A226" s="1" t="s">
        <v>0</v>
      </c>
      <c r="B226" s="1" t="s">
        <v>26</v>
      </c>
      <c r="C226" s="1" t="s">
        <v>2</v>
      </c>
      <c r="D226" s="1" t="s">
        <v>69</v>
      </c>
      <c r="E226" s="1">
        <v>1.9719999999999998E-3</v>
      </c>
      <c r="F226" s="1">
        <v>4.1050000000000004</v>
      </c>
      <c r="G226" s="1">
        <f t="shared" si="13"/>
        <v>4.8038976857490853E-4</v>
      </c>
      <c r="H226" s="1">
        <v>546961</v>
      </c>
      <c r="O226">
        <f t="shared" si="12"/>
        <v>5.59999999999998E-3</v>
      </c>
      <c r="P226">
        <f t="shared" si="11"/>
        <v>5.59999999999998E-3</v>
      </c>
    </row>
    <row r="227" spans="1:16" x14ac:dyDescent="0.25">
      <c r="A227" s="1" t="s">
        <v>0</v>
      </c>
      <c r="B227" s="1" t="s">
        <v>35</v>
      </c>
      <c r="C227" s="1" t="s">
        <v>2</v>
      </c>
      <c r="D227" s="1" t="s">
        <v>69</v>
      </c>
      <c r="E227" s="1">
        <v>1.2099999999999999E-3</v>
      </c>
      <c r="F227" s="1">
        <v>2.4180000000000001</v>
      </c>
      <c r="G227" s="1">
        <f t="shared" si="13"/>
        <v>5.0041356492969385E-4</v>
      </c>
      <c r="H227" s="1">
        <v>579581</v>
      </c>
      <c r="O227">
        <f t="shared" si="12"/>
        <v>5.6249999999999798E-3</v>
      </c>
      <c r="P227">
        <f t="shared" si="11"/>
        <v>5.6249999999999798E-3</v>
      </c>
    </row>
    <row r="228" spans="1:16" x14ac:dyDescent="0.25">
      <c r="A228" s="1" t="s">
        <v>0</v>
      </c>
      <c r="B228" s="1" t="s">
        <v>27</v>
      </c>
      <c r="C228" s="1" t="s">
        <v>2</v>
      </c>
      <c r="D228" s="1" t="s">
        <v>69</v>
      </c>
      <c r="E228" s="1">
        <v>2.8679999999999999E-3</v>
      </c>
      <c r="F228" s="1">
        <v>5.8879999999999999</v>
      </c>
      <c r="G228" s="1">
        <f t="shared" si="13"/>
        <v>4.8709239130434782E-4</v>
      </c>
      <c r="H228" s="1">
        <v>665205</v>
      </c>
      <c r="O228">
        <f t="shared" si="12"/>
        <v>5.6499999999999797E-3</v>
      </c>
      <c r="P228">
        <f t="shared" si="11"/>
        <v>5.6499999999999797E-3</v>
      </c>
    </row>
    <row r="229" spans="1:16" x14ac:dyDescent="0.25">
      <c r="A229" s="1" t="s">
        <v>0</v>
      </c>
      <c r="B229" s="1" t="s">
        <v>28</v>
      </c>
      <c r="C229" s="1" t="s">
        <v>2</v>
      </c>
      <c r="D229" s="1" t="s">
        <v>69</v>
      </c>
      <c r="E229" s="1">
        <v>2.4529999999999999E-3</v>
      </c>
      <c r="F229" s="1">
        <v>4.8940000000000001</v>
      </c>
      <c r="G229" s="1">
        <f t="shared" si="13"/>
        <v>5.0122599100939922E-4</v>
      </c>
      <c r="H229" s="1">
        <v>587868</v>
      </c>
      <c r="I229">
        <f>SUM(E226:E229)/4</f>
        <v>2.12575E-3</v>
      </c>
      <c r="O229">
        <f t="shared" si="12"/>
        <v>5.6749999999999795E-3</v>
      </c>
      <c r="P229">
        <f t="shared" si="11"/>
        <v>5.6749999999999795E-3</v>
      </c>
    </row>
    <row r="230" spans="1:16" x14ac:dyDescent="0.25">
      <c r="A230" t="s">
        <v>0</v>
      </c>
      <c r="B230" t="s">
        <v>26</v>
      </c>
      <c r="C230" t="s">
        <v>2</v>
      </c>
      <c r="D230" t="s">
        <v>70</v>
      </c>
      <c r="E230">
        <v>1.8630000000000001E-3</v>
      </c>
      <c r="F230">
        <v>5.2279999999999998</v>
      </c>
      <c r="G230">
        <f t="shared" si="13"/>
        <v>3.5635042081101761E-4</v>
      </c>
      <c r="H230">
        <v>727753</v>
      </c>
      <c r="O230">
        <f t="shared" si="12"/>
        <v>5.6999999999999794E-3</v>
      </c>
      <c r="P230">
        <f t="shared" si="11"/>
        <v>5.6999999999999794E-3</v>
      </c>
    </row>
    <row r="231" spans="1:16" x14ac:dyDescent="0.25">
      <c r="A231" t="s">
        <v>0</v>
      </c>
      <c r="B231" t="s">
        <v>35</v>
      </c>
      <c r="C231" t="s">
        <v>2</v>
      </c>
      <c r="D231" t="s">
        <v>70</v>
      </c>
      <c r="E231">
        <v>9.0700000000000004E-4</v>
      </c>
      <c r="F231">
        <v>2.6509999999999998</v>
      </c>
      <c r="G231">
        <f t="shared" si="13"/>
        <v>3.421350433798567E-4</v>
      </c>
      <c r="H231">
        <v>766178</v>
      </c>
      <c r="O231">
        <f t="shared" si="12"/>
        <v>5.7249999999999792E-3</v>
      </c>
      <c r="P231">
        <f t="shared" si="11"/>
        <v>5.7249999999999792E-3</v>
      </c>
    </row>
    <row r="232" spans="1:16" x14ac:dyDescent="0.25">
      <c r="A232" t="s">
        <v>0</v>
      </c>
      <c r="B232" t="s">
        <v>27</v>
      </c>
      <c r="C232" t="s">
        <v>2</v>
      </c>
      <c r="D232" t="s">
        <v>70</v>
      </c>
      <c r="E232">
        <v>1.3110000000000001E-3</v>
      </c>
      <c r="F232">
        <v>3.7519999999999998</v>
      </c>
      <c r="G232">
        <f t="shared" si="13"/>
        <v>3.4941364605543714E-4</v>
      </c>
      <c r="H232">
        <v>870209</v>
      </c>
      <c r="O232">
        <f t="shared" si="12"/>
        <v>5.7499999999999791E-3</v>
      </c>
      <c r="P232">
        <f t="shared" si="11"/>
        <v>5.7499999999999791E-3</v>
      </c>
    </row>
    <row r="233" spans="1:16" x14ac:dyDescent="0.25">
      <c r="A233" t="s">
        <v>0</v>
      </c>
      <c r="B233" t="s">
        <v>28</v>
      </c>
      <c r="C233" t="s">
        <v>2</v>
      </c>
      <c r="D233" t="s">
        <v>70</v>
      </c>
      <c r="E233">
        <v>1.6540000000000001E-3</v>
      </c>
      <c r="F233">
        <v>4.7279999999999998</v>
      </c>
      <c r="G233">
        <f t="shared" si="13"/>
        <v>3.4983079526226736E-4</v>
      </c>
      <c r="H233">
        <v>776857</v>
      </c>
      <c r="I233">
        <f>SUM(E230:E233)/4</f>
        <v>1.4337499999999999E-3</v>
      </c>
      <c r="O233">
        <f t="shared" si="12"/>
        <v>5.7749999999999789E-3</v>
      </c>
      <c r="P233">
        <f t="shared" si="11"/>
        <v>5.7749999999999789E-3</v>
      </c>
    </row>
    <row r="234" spans="1:16" x14ac:dyDescent="0.25">
      <c r="A234" t="s">
        <v>0</v>
      </c>
      <c r="B234" t="s">
        <v>26</v>
      </c>
      <c r="C234" t="s">
        <v>2</v>
      </c>
      <c r="D234" t="s">
        <v>71</v>
      </c>
      <c r="E234">
        <v>1.085E-3</v>
      </c>
      <c r="F234">
        <v>3.7170000000000001</v>
      </c>
      <c r="G234">
        <f t="shared" si="13"/>
        <v>2.9190207156308849E-4</v>
      </c>
      <c r="H234">
        <v>697438</v>
      </c>
      <c r="O234">
        <f t="shared" si="12"/>
        <v>5.7999999999999788E-3</v>
      </c>
      <c r="P234">
        <f t="shared" si="11"/>
        <v>5.7999999999999788E-3</v>
      </c>
    </row>
    <row r="235" spans="1:16" x14ac:dyDescent="0.25">
      <c r="A235" t="s">
        <v>0</v>
      </c>
      <c r="B235" t="s">
        <v>35</v>
      </c>
      <c r="C235" t="s">
        <v>2</v>
      </c>
      <c r="D235" t="s">
        <v>71</v>
      </c>
      <c r="E235">
        <v>6.8300000000000001E-4</v>
      </c>
      <c r="F235">
        <v>2.3170000000000002</v>
      </c>
      <c r="G235">
        <f t="shared" si="13"/>
        <v>2.9477772982304702E-4</v>
      </c>
      <c r="H235">
        <v>771044</v>
      </c>
      <c r="O235">
        <f t="shared" si="12"/>
        <v>5.8249999999999786E-3</v>
      </c>
      <c r="P235">
        <f t="shared" si="11"/>
        <v>5.8249999999999786E-3</v>
      </c>
    </row>
    <row r="236" spans="1:16" x14ac:dyDescent="0.25">
      <c r="A236" t="s">
        <v>0</v>
      </c>
      <c r="B236" t="s">
        <v>27</v>
      </c>
      <c r="C236" t="s">
        <v>2</v>
      </c>
      <c r="D236" t="s">
        <v>71</v>
      </c>
      <c r="E236">
        <v>1.699E-3</v>
      </c>
      <c r="F236">
        <v>6.1059999999999999</v>
      </c>
      <c r="G236">
        <f t="shared" si="13"/>
        <v>2.7825090075335733E-4</v>
      </c>
      <c r="H236">
        <v>887993</v>
      </c>
      <c r="O236">
        <f t="shared" si="12"/>
        <v>5.8499999999999785E-3</v>
      </c>
      <c r="P236">
        <f t="shared" si="11"/>
        <v>5.8499999999999785E-3</v>
      </c>
    </row>
    <row r="237" spans="1:16" x14ac:dyDescent="0.25">
      <c r="A237" t="s">
        <v>0</v>
      </c>
      <c r="B237" t="s">
        <v>28</v>
      </c>
      <c r="C237" t="s">
        <v>2</v>
      </c>
      <c r="D237" t="s">
        <v>71</v>
      </c>
      <c r="E237">
        <v>1.3270000000000001E-3</v>
      </c>
      <c r="F237">
        <v>4.4770000000000003</v>
      </c>
      <c r="G237">
        <f t="shared" si="13"/>
        <v>2.964038418583873E-4</v>
      </c>
      <c r="H237">
        <v>761487</v>
      </c>
      <c r="I237">
        <f>SUM(E234:E237)/4</f>
        <v>1.1984999999999999E-3</v>
      </c>
      <c r="O237">
        <f t="shared" si="12"/>
        <v>5.8749999999999783E-3</v>
      </c>
      <c r="P237">
        <f t="shared" si="11"/>
        <v>5.8749999999999783E-3</v>
      </c>
    </row>
    <row r="238" spans="1:16" x14ac:dyDescent="0.25">
      <c r="A238" s="1" t="s">
        <v>0</v>
      </c>
      <c r="B238" s="1" t="s">
        <v>26</v>
      </c>
      <c r="C238" s="1" t="s">
        <v>2</v>
      </c>
      <c r="D238" s="1" t="s">
        <v>72</v>
      </c>
      <c r="E238" s="1">
        <v>2.1670000000000001E-3</v>
      </c>
      <c r="F238" s="1">
        <v>4.548</v>
      </c>
      <c r="G238" s="1">
        <f t="shared" ref="G238:G269" si="14">E238/F238</f>
        <v>4.7647317502198772E-4</v>
      </c>
      <c r="H238" s="1">
        <v>690647</v>
      </c>
      <c r="O238">
        <f t="shared" si="12"/>
        <v>5.8999999999999782E-3</v>
      </c>
      <c r="P238">
        <f t="shared" si="11"/>
        <v>5.8999999999999782E-3</v>
      </c>
    </row>
    <row r="239" spans="1:16" x14ac:dyDescent="0.25">
      <c r="A239" s="1" t="s">
        <v>0</v>
      </c>
      <c r="B239" s="1" t="s">
        <v>35</v>
      </c>
      <c r="C239" s="1" t="s">
        <v>2</v>
      </c>
      <c r="D239" s="1" t="s">
        <v>72</v>
      </c>
      <c r="E239" s="1">
        <v>1.2830000000000001E-3</v>
      </c>
      <c r="F239" s="1">
        <v>2.8559999999999999</v>
      </c>
      <c r="G239" s="1">
        <f t="shared" si="14"/>
        <v>4.4922969187675076E-4</v>
      </c>
      <c r="H239" s="1">
        <v>709575</v>
      </c>
      <c r="O239">
        <f t="shared" si="12"/>
        <v>5.924999999999978E-3</v>
      </c>
      <c r="P239">
        <f t="shared" si="11"/>
        <v>5.924999999999978E-3</v>
      </c>
    </row>
    <row r="240" spans="1:16" x14ac:dyDescent="0.25">
      <c r="A240" s="1" t="s">
        <v>0</v>
      </c>
      <c r="B240" s="1" t="s">
        <v>27</v>
      </c>
      <c r="C240" s="1" t="s">
        <v>2</v>
      </c>
      <c r="D240" s="1" t="s">
        <v>72</v>
      </c>
      <c r="E240" s="1">
        <v>1.255E-3</v>
      </c>
      <c r="F240" s="1">
        <v>2.6640000000000001</v>
      </c>
      <c r="G240" s="1">
        <f t="shared" si="14"/>
        <v>4.7109609609609609E-4</v>
      </c>
      <c r="H240" s="1">
        <v>804111</v>
      </c>
      <c r="O240">
        <f t="shared" si="12"/>
        <v>5.9499999999999779E-3</v>
      </c>
      <c r="P240">
        <f t="shared" si="11"/>
        <v>5.9499999999999779E-3</v>
      </c>
    </row>
    <row r="241" spans="1:16" x14ac:dyDescent="0.25">
      <c r="A241" s="1" t="s">
        <v>0</v>
      </c>
      <c r="B241" s="1" t="s">
        <v>28</v>
      </c>
      <c r="C241" s="1" t="s">
        <v>2</v>
      </c>
      <c r="D241" s="1" t="s">
        <v>72</v>
      </c>
      <c r="E241" s="1">
        <v>2.4650000000000002E-3</v>
      </c>
      <c r="F241" s="1">
        <v>5.0789999999999997</v>
      </c>
      <c r="G241" s="1">
        <f t="shared" si="14"/>
        <v>4.8533175822012214E-4</v>
      </c>
      <c r="H241" s="1">
        <v>728978</v>
      </c>
      <c r="I241">
        <f>SUM(E238:E241)/4</f>
        <v>1.7925E-3</v>
      </c>
      <c r="O241">
        <f t="shared" si="12"/>
        <v>5.9749999999999777E-3</v>
      </c>
      <c r="P241">
        <f t="shared" si="11"/>
        <v>5.9749999999999777E-3</v>
      </c>
    </row>
    <row r="242" spans="1:16" x14ac:dyDescent="0.25">
      <c r="A242" s="1" t="s">
        <v>0</v>
      </c>
      <c r="B242" s="1" t="s">
        <v>26</v>
      </c>
      <c r="C242" s="1" t="s">
        <v>2</v>
      </c>
      <c r="D242" s="1" t="s">
        <v>73</v>
      </c>
      <c r="E242" s="1">
        <v>3.153E-3</v>
      </c>
      <c r="F242" s="1">
        <v>6.359</v>
      </c>
      <c r="G242" s="1">
        <f t="shared" si="14"/>
        <v>4.9583267809403999E-4</v>
      </c>
      <c r="H242" s="1">
        <v>689938</v>
      </c>
      <c r="O242">
        <f t="shared" si="12"/>
        <v>5.9999999999999776E-3</v>
      </c>
      <c r="P242">
        <f t="shared" si="11"/>
        <v>5.9999999999999776E-3</v>
      </c>
    </row>
    <row r="243" spans="1:16" x14ac:dyDescent="0.25">
      <c r="A243" s="1" t="s">
        <v>0</v>
      </c>
      <c r="B243" s="1" t="s">
        <v>35</v>
      </c>
      <c r="C243" s="1" t="s">
        <v>2</v>
      </c>
      <c r="D243" s="1" t="s">
        <v>73</v>
      </c>
      <c r="E243" s="1">
        <v>2.238E-3</v>
      </c>
      <c r="F243" s="1">
        <v>4.8209999999999997</v>
      </c>
      <c r="G243" s="1">
        <f t="shared" si="14"/>
        <v>4.6421904169259494E-4</v>
      </c>
      <c r="H243" s="1">
        <v>712580</v>
      </c>
      <c r="O243">
        <f t="shared" si="12"/>
        <v>6.0249999999999774E-3</v>
      </c>
      <c r="P243">
        <f t="shared" si="11"/>
        <v>6.0249999999999774E-3</v>
      </c>
    </row>
    <row r="244" spans="1:16" x14ac:dyDescent="0.25">
      <c r="A244" s="1" t="s">
        <v>0</v>
      </c>
      <c r="B244" s="1" t="s">
        <v>27</v>
      </c>
      <c r="C244" s="1" t="s">
        <v>2</v>
      </c>
      <c r="D244" s="1" t="s">
        <v>73</v>
      </c>
      <c r="E244" s="1">
        <v>2.849E-3</v>
      </c>
      <c r="F244" s="1">
        <v>5.7359999999999998</v>
      </c>
      <c r="G244" s="1">
        <f t="shared" si="14"/>
        <v>4.9668758716875871E-4</v>
      </c>
      <c r="H244" s="1">
        <v>808112</v>
      </c>
      <c r="O244">
        <f t="shared" si="12"/>
        <v>6.0499999999999773E-3</v>
      </c>
      <c r="P244">
        <f t="shared" si="11"/>
        <v>6.0499999999999773E-3</v>
      </c>
    </row>
    <row r="245" spans="1:16" x14ac:dyDescent="0.25">
      <c r="A245" s="1" t="s">
        <v>0</v>
      </c>
      <c r="B245" s="1" t="s">
        <v>28</v>
      </c>
      <c r="C245" s="1" t="s">
        <v>2</v>
      </c>
      <c r="D245" s="1" t="s">
        <v>73</v>
      </c>
      <c r="E245" s="1">
        <v>3.0339999999999998E-3</v>
      </c>
      <c r="F245" s="1">
        <v>6.0590000000000002</v>
      </c>
      <c r="G245" s="1">
        <f t="shared" si="14"/>
        <v>5.0074269681465587E-4</v>
      </c>
      <c r="H245" s="1">
        <v>730805</v>
      </c>
      <c r="I245">
        <f>SUM(E242:E245)/4</f>
        <v>2.8185000000000003E-3</v>
      </c>
      <c r="O245">
        <f t="shared" si="12"/>
        <v>6.0749999999999771E-3</v>
      </c>
      <c r="P245">
        <f t="shared" si="11"/>
        <v>6.0749999999999771E-3</v>
      </c>
    </row>
    <row r="246" spans="1:16" x14ac:dyDescent="0.25">
      <c r="A246" s="1" t="s">
        <v>0</v>
      </c>
      <c r="B246" s="1" t="s">
        <v>26</v>
      </c>
      <c r="C246" s="1" t="s">
        <v>2</v>
      </c>
      <c r="D246" s="1" t="s">
        <v>74</v>
      </c>
      <c r="E246" s="1">
        <v>2.6779999999999998E-3</v>
      </c>
      <c r="F246" s="1">
        <v>5.4809999999999999</v>
      </c>
      <c r="G246" s="1">
        <f t="shared" si="14"/>
        <v>4.8859697135559199E-4</v>
      </c>
      <c r="H246" s="1">
        <v>691101</v>
      </c>
      <c r="O246">
        <f t="shared" si="12"/>
        <v>6.099999999999977E-3</v>
      </c>
      <c r="P246">
        <f t="shared" si="11"/>
        <v>6.099999999999977E-3</v>
      </c>
    </row>
    <row r="247" spans="1:16" x14ac:dyDescent="0.25">
      <c r="A247" s="1" t="s">
        <v>0</v>
      </c>
      <c r="B247" s="1" t="s">
        <v>35</v>
      </c>
      <c r="C247" s="1" t="s">
        <v>2</v>
      </c>
      <c r="D247" s="1" t="s">
        <v>74</v>
      </c>
      <c r="E247" s="1">
        <v>1.9610000000000001E-3</v>
      </c>
      <c r="F247" s="1">
        <v>4.1980000000000004</v>
      </c>
      <c r="G247" s="1">
        <f t="shared" si="14"/>
        <v>4.6712720343020483E-4</v>
      </c>
      <c r="H247" s="1">
        <v>706676</v>
      </c>
      <c r="O247">
        <f t="shared" si="12"/>
        <v>6.1249999999999768E-3</v>
      </c>
      <c r="P247">
        <f t="shared" si="11"/>
        <v>6.1249999999999768E-3</v>
      </c>
    </row>
    <row r="248" spans="1:16" x14ac:dyDescent="0.25">
      <c r="A248" s="1" t="s">
        <v>0</v>
      </c>
      <c r="B248" s="1" t="s">
        <v>27</v>
      </c>
      <c r="C248" s="1" t="s">
        <v>2</v>
      </c>
      <c r="D248" s="1" t="s">
        <v>74</v>
      </c>
      <c r="E248" s="1">
        <v>2.4039999999999999E-3</v>
      </c>
      <c r="F248" s="1">
        <v>4.9939999999999998</v>
      </c>
      <c r="G248" s="1">
        <f t="shared" si="14"/>
        <v>4.8137765318382057E-4</v>
      </c>
      <c r="H248" s="1">
        <v>800769</v>
      </c>
      <c r="O248">
        <f t="shared" si="12"/>
        <v>6.1499999999999767E-3</v>
      </c>
      <c r="P248">
        <f t="shared" si="11"/>
        <v>6.1499999999999767E-3</v>
      </c>
    </row>
    <row r="249" spans="1:16" x14ac:dyDescent="0.25">
      <c r="A249" s="1" t="s">
        <v>0</v>
      </c>
      <c r="B249" s="1" t="s">
        <v>28</v>
      </c>
      <c r="C249" s="1" t="s">
        <v>2</v>
      </c>
      <c r="D249" s="1" t="s">
        <v>74</v>
      </c>
      <c r="E249" s="1">
        <v>3.0599999999999998E-3</v>
      </c>
      <c r="F249" s="1">
        <v>6.274</v>
      </c>
      <c r="G249" s="1">
        <f t="shared" si="14"/>
        <v>4.8772712782913608E-4</v>
      </c>
      <c r="H249" s="1">
        <v>727862</v>
      </c>
      <c r="I249">
        <f>SUM(E246:E249)/4</f>
        <v>2.5257499999999998E-3</v>
      </c>
      <c r="O249">
        <f t="shared" si="12"/>
        <v>6.1749999999999765E-3</v>
      </c>
      <c r="P249">
        <f t="shared" si="11"/>
        <v>6.1749999999999765E-3</v>
      </c>
    </row>
    <row r="250" spans="1:16" x14ac:dyDescent="0.25">
      <c r="A250" s="1" t="s">
        <v>0</v>
      </c>
      <c r="B250" s="1" t="s">
        <v>26</v>
      </c>
      <c r="C250" s="1" t="s">
        <v>2</v>
      </c>
      <c r="D250" s="1" t="s">
        <v>75</v>
      </c>
      <c r="E250" s="1">
        <v>2.9060000000000002E-3</v>
      </c>
      <c r="F250" s="1">
        <v>5.5620000000000003</v>
      </c>
      <c r="G250" s="1">
        <f t="shared" si="14"/>
        <v>5.224739302409205E-4</v>
      </c>
      <c r="H250" s="1">
        <v>668350</v>
      </c>
      <c r="O250">
        <f t="shared" si="12"/>
        <v>6.1999999999999764E-3</v>
      </c>
      <c r="P250">
        <f t="shared" si="11"/>
        <v>6.1999999999999764E-3</v>
      </c>
    </row>
    <row r="251" spans="1:16" x14ac:dyDescent="0.25">
      <c r="A251" s="1" t="s">
        <v>0</v>
      </c>
      <c r="B251" s="1" t="s">
        <v>35</v>
      </c>
      <c r="C251" s="1" t="s">
        <v>2</v>
      </c>
      <c r="D251" s="1" t="s">
        <v>75</v>
      </c>
      <c r="E251" s="1">
        <v>2.1429999999999999E-3</v>
      </c>
      <c r="F251" s="1">
        <v>4.7910000000000004</v>
      </c>
      <c r="G251" s="1">
        <f t="shared" si="14"/>
        <v>4.4729701523690249E-4</v>
      </c>
      <c r="H251" s="1">
        <v>672120</v>
      </c>
      <c r="O251">
        <f t="shared" si="12"/>
        <v>6.2249999999999762E-3</v>
      </c>
      <c r="P251">
        <f t="shared" si="11"/>
        <v>6.2249999999999762E-3</v>
      </c>
    </row>
    <row r="252" spans="1:16" x14ac:dyDescent="0.25">
      <c r="A252" s="1" t="s">
        <v>0</v>
      </c>
      <c r="B252" s="1" t="s">
        <v>27</v>
      </c>
      <c r="C252" s="1" t="s">
        <v>2</v>
      </c>
      <c r="D252" s="1" t="s">
        <v>75</v>
      </c>
      <c r="E252" s="1">
        <v>1.632E-3</v>
      </c>
      <c r="F252" s="1">
        <v>3.4750000000000001</v>
      </c>
      <c r="G252" s="1">
        <f t="shared" si="14"/>
        <v>4.6964028776978414E-4</v>
      </c>
      <c r="H252" s="1">
        <v>760785</v>
      </c>
      <c r="O252">
        <f t="shared" si="12"/>
        <v>6.2499999999999761E-3</v>
      </c>
      <c r="P252">
        <f t="shared" si="11"/>
        <v>6.2499999999999761E-3</v>
      </c>
    </row>
    <row r="253" spans="1:16" x14ac:dyDescent="0.25">
      <c r="A253" s="1" t="s">
        <v>0</v>
      </c>
      <c r="B253" s="1" t="s">
        <v>28</v>
      </c>
      <c r="C253" s="1" t="s">
        <v>2</v>
      </c>
      <c r="D253" s="1" t="s">
        <v>75</v>
      </c>
      <c r="E253" s="1">
        <v>2.7000000000000001E-3</v>
      </c>
      <c r="F253" s="1">
        <v>5.431</v>
      </c>
      <c r="G253" s="1">
        <f t="shared" si="14"/>
        <v>4.971460136254834E-4</v>
      </c>
      <c r="H253" s="1">
        <v>699076</v>
      </c>
      <c r="I253">
        <f>SUM(E250:E253)/4</f>
        <v>2.3452500000000001E-3</v>
      </c>
      <c r="O253">
        <f t="shared" si="12"/>
        <v>6.2749999999999759E-3</v>
      </c>
      <c r="P253">
        <f t="shared" si="11"/>
        <v>6.2749999999999759E-3</v>
      </c>
    </row>
    <row r="254" spans="1:16" x14ac:dyDescent="0.25">
      <c r="A254" s="1" t="s">
        <v>0</v>
      </c>
      <c r="B254" s="1" t="s">
        <v>26</v>
      </c>
      <c r="C254" s="1" t="s">
        <v>2</v>
      </c>
      <c r="D254" s="1" t="s">
        <v>76</v>
      </c>
      <c r="E254" s="1">
        <v>2.7109999999999999E-3</v>
      </c>
      <c r="F254" s="1">
        <v>5.43</v>
      </c>
      <c r="G254" s="1">
        <f t="shared" si="14"/>
        <v>4.9926335174953955E-4</v>
      </c>
      <c r="H254" s="1">
        <v>552650</v>
      </c>
      <c r="O254">
        <f t="shared" si="12"/>
        <v>6.2999999999999758E-3</v>
      </c>
      <c r="P254">
        <f t="shared" si="11"/>
        <v>6.2999999999999758E-3</v>
      </c>
    </row>
    <row r="255" spans="1:16" x14ac:dyDescent="0.25">
      <c r="A255" s="1" t="s">
        <v>0</v>
      </c>
      <c r="B255" s="1" t="s">
        <v>35</v>
      </c>
      <c r="C255" s="1" t="s">
        <v>2</v>
      </c>
      <c r="D255" s="1" t="s">
        <v>76</v>
      </c>
      <c r="E255" s="1">
        <v>2.3640000000000002E-3</v>
      </c>
      <c r="F255" s="1">
        <v>4.9950000000000001</v>
      </c>
      <c r="G255" s="1">
        <f t="shared" si="14"/>
        <v>4.7327327327327328E-4</v>
      </c>
      <c r="H255" s="1">
        <v>555099</v>
      </c>
      <c r="O255">
        <f t="shared" si="12"/>
        <v>6.3249999999999756E-3</v>
      </c>
      <c r="P255">
        <f t="shared" si="11"/>
        <v>6.3249999999999756E-3</v>
      </c>
    </row>
    <row r="256" spans="1:16" x14ac:dyDescent="0.25">
      <c r="A256" s="1" t="s">
        <v>0</v>
      </c>
      <c r="B256" s="1" t="s">
        <v>27</v>
      </c>
      <c r="C256" s="1" t="s">
        <v>2</v>
      </c>
      <c r="D256" s="1" t="s">
        <v>76</v>
      </c>
      <c r="E256" s="1">
        <v>3.212E-3</v>
      </c>
      <c r="F256" s="1">
        <v>6.6639999999999997</v>
      </c>
      <c r="G256" s="1">
        <f t="shared" si="14"/>
        <v>4.8199279711884759E-4</v>
      </c>
      <c r="H256" s="1">
        <v>630395</v>
      </c>
      <c r="O256">
        <f t="shared" si="12"/>
        <v>6.3499999999999755E-3</v>
      </c>
      <c r="P256">
        <f t="shared" si="11"/>
        <v>6.3499999999999755E-3</v>
      </c>
    </row>
    <row r="257" spans="1:16" x14ac:dyDescent="0.25">
      <c r="A257" s="1" t="s">
        <v>0</v>
      </c>
      <c r="B257" s="1" t="s">
        <v>28</v>
      </c>
      <c r="C257" s="1" t="s">
        <v>2</v>
      </c>
      <c r="D257" s="1" t="s">
        <v>76</v>
      </c>
      <c r="E257" s="1">
        <v>3.6979999999999999E-3</v>
      </c>
      <c r="F257" s="1">
        <v>7.218</v>
      </c>
      <c r="G257" s="1">
        <f t="shared" si="14"/>
        <v>5.1233028539761707E-4</v>
      </c>
      <c r="H257" s="1">
        <v>578376</v>
      </c>
      <c r="I257">
        <f>SUM(E254:E257)/4</f>
        <v>2.9962499999999998E-3</v>
      </c>
      <c r="O257">
        <f t="shared" si="12"/>
        <v>6.3749999999999753E-3</v>
      </c>
      <c r="P257">
        <f t="shared" si="11"/>
        <v>6.3749999999999753E-3</v>
      </c>
    </row>
    <row r="258" spans="1:16" x14ac:dyDescent="0.25">
      <c r="A258" s="1" t="s">
        <v>0</v>
      </c>
      <c r="B258" s="1" t="s">
        <v>26</v>
      </c>
      <c r="C258" s="1" t="s">
        <v>2</v>
      </c>
      <c r="D258" s="1" t="s">
        <v>77</v>
      </c>
      <c r="E258" s="1">
        <v>1.2229999999999999E-3</v>
      </c>
      <c r="F258" s="1">
        <v>2.3530000000000002</v>
      </c>
      <c r="G258" s="1">
        <f t="shared" si="14"/>
        <v>5.1976200594985118E-4</v>
      </c>
      <c r="H258" s="1">
        <v>519189</v>
      </c>
      <c r="O258">
        <f t="shared" si="12"/>
        <v>6.3999999999999752E-3</v>
      </c>
      <c r="P258">
        <f t="shared" si="11"/>
        <v>6.3999999999999752E-3</v>
      </c>
    </row>
    <row r="259" spans="1:16" x14ac:dyDescent="0.25">
      <c r="A259" s="1" t="s">
        <v>0</v>
      </c>
      <c r="B259" s="1" t="s">
        <v>35</v>
      </c>
      <c r="C259" s="1" t="s">
        <v>2</v>
      </c>
      <c r="D259" s="1" t="s">
        <v>77</v>
      </c>
      <c r="E259" s="1">
        <v>1.114E-3</v>
      </c>
      <c r="F259" s="1">
        <v>2.1880000000000002</v>
      </c>
      <c r="G259" s="1">
        <f t="shared" si="14"/>
        <v>5.0914076782449717E-4</v>
      </c>
      <c r="H259" s="1">
        <v>527961</v>
      </c>
      <c r="O259">
        <f t="shared" si="12"/>
        <v>6.424999999999975E-3</v>
      </c>
      <c r="P259">
        <f t="shared" ref="P259:P322" si="15">P258+0.000025</f>
        <v>6.424999999999975E-3</v>
      </c>
    </row>
    <row r="260" spans="1:16" x14ac:dyDescent="0.25">
      <c r="A260" s="1" t="s">
        <v>0</v>
      </c>
      <c r="B260" s="1" t="s">
        <v>27</v>
      </c>
      <c r="C260" s="1" t="s">
        <v>2</v>
      </c>
      <c r="D260" s="1" t="s">
        <v>77</v>
      </c>
      <c r="E260" s="1">
        <v>1.8439999999999999E-3</v>
      </c>
      <c r="F260" s="1">
        <v>3.7120000000000002</v>
      </c>
      <c r="G260" s="1">
        <f t="shared" si="14"/>
        <v>4.9676724137931027E-4</v>
      </c>
      <c r="H260" s="1">
        <v>600401</v>
      </c>
      <c r="O260">
        <f t="shared" ref="O260:O323" si="16">O259+0.000025</f>
        <v>6.4499999999999749E-3</v>
      </c>
      <c r="P260">
        <f t="shared" si="15"/>
        <v>6.4499999999999749E-3</v>
      </c>
    </row>
    <row r="261" spans="1:16" x14ac:dyDescent="0.25">
      <c r="A261" s="1" t="s">
        <v>0</v>
      </c>
      <c r="B261" s="1" t="s">
        <v>28</v>
      </c>
      <c r="C261" s="1" t="s">
        <v>2</v>
      </c>
      <c r="D261" s="1" t="s">
        <v>77</v>
      </c>
      <c r="E261" s="1">
        <v>1.586E-3</v>
      </c>
      <c r="F261" s="1">
        <v>2.9929999999999999</v>
      </c>
      <c r="G261" s="1">
        <f t="shared" si="14"/>
        <v>5.2990310725025064E-4</v>
      </c>
      <c r="H261" s="1">
        <v>546575</v>
      </c>
      <c r="I261">
        <f>SUM(E258:E261)/4</f>
        <v>1.4417499999999999E-3</v>
      </c>
      <c r="O261">
        <f t="shared" si="16"/>
        <v>6.4749999999999747E-3</v>
      </c>
      <c r="P261">
        <f t="shared" si="15"/>
        <v>6.4749999999999747E-3</v>
      </c>
    </row>
    <row r="262" spans="1:16" x14ac:dyDescent="0.25">
      <c r="A262" s="1" t="s">
        <v>0</v>
      </c>
      <c r="B262" s="1" t="s">
        <v>26</v>
      </c>
      <c r="C262" s="1" t="s">
        <v>2</v>
      </c>
      <c r="D262" s="1" t="s">
        <v>78</v>
      </c>
      <c r="E262" s="1">
        <v>2.941E-3</v>
      </c>
      <c r="F262" s="1">
        <v>6.032</v>
      </c>
      <c r="G262" s="1">
        <f t="shared" si="14"/>
        <v>4.8756631299734748E-4</v>
      </c>
      <c r="H262" s="1">
        <v>637566</v>
      </c>
      <c r="O262">
        <f t="shared" si="16"/>
        <v>6.4999999999999745E-3</v>
      </c>
      <c r="P262">
        <f t="shared" si="15"/>
        <v>6.4999999999999745E-3</v>
      </c>
    </row>
    <row r="263" spans="1:16" x14ac:dyDescent="0.25">
      <c r="A263" s="1" t="s">
        <v>0</v>
      </c>
      <c r="B263" s="1" t="s">
        <v>35</v>
      </c>
      <c r="C263" s="1" t="s">
        <v>2</v>
      </c>
      <c r="D263" s="1" t="s">
        <v>78</v>
      </c>
      <c r="E263" s="1">
        <v>2.078E-3</v>
      </c>
      <c r="F263" s="1">
        <v>4.5949999999999998</v>
      </c>
      <c r="G263" s="1">
        <f t="shared" si="14"/>
        <v>4.5223068552774755E-4</v>
      </c>
      <c r="H263" s="1">
        <v>645176</v>
      </c>
      <c r="O263">
        <f t="shared" si="16"/>
        <v>6.5249999999999744E-3</v>
      </c>
      <c r="P263">
        <f t="shared" si="15"/>
        <v>6.5249999999999744E-3</v>
      </c>
    </row>
    <row r="264" spans="1:16" x14ac:dyDescent="0.25">
      <c r="A264" s="1" t="s">
        <v>0</v>
      </c>
      <c r="B264" s="1" t="s">
        <v>27</v>
      </c>
      <c r="C264" s="1" t="s">
        <v>2</v>
      </c>
      <c r="D264" s="1" t="s">
        <v>78</v>
      </c>
      <c r="E264" s="1">
        <v>1.5280000000000001E-3</v>
      </c>
      <c r="F264" s="1">
        <v>3.222</v>
      </c>
      <c r="G264" s="1">
        <f t="shared" si="14"/>
        <v>4.7423960273122284E-4</v>
      </c>
      <c r="H264" s="1">
        <v>731700</v>
      </c>
      <c r="O264">
        <f t="shared" si="16"/>
        <v>6.5499999999999742E-3</v>
      </c>
      <c r="P264">
        <f t="shared" si="15"/>
        <v>6.5499999999999742E-3</v>
      </c>
    </row>
    <row r="265" spans="1:16" x14ac:dyDescent="0.25">
      <c r="A265" s="1" t="s">
        <v>0</v>
      </c>
      <c r="B265" s="1" t="s">
        <v>28</v>
      </c>
      <c r="C265" s="1" t="s">
        <v>2</v>
      </c>
      <c r="D265" s="1" t="s">
        <v>78</v>
      </c>
      <c r="E265" s="1">
        <v>2.2079999999999999E-3</v>
      </c>
      <c r="F265" s="1">
        <v>4.4269999999999996</v>
      </c>
      <c r="G265" s="1">
        <f t="shared" si="14"/>
        <v>4.9875762367291622E-4</v>
      </c>
      <c r="H265" s="1">
        <v>668493</v>
      </c>
      <c r="I265">
        <f>SUM(E262:E265)/4</f>
        <v>2.1887499999999997E-3</v>
      </c>
      <c r="O265">
        <f t="shared" si="16"/>
        <v>6.5749999999999741E-3</v>
      </c>
      <c r="P265">
        <f t="shared" si="15"/>
        <v>6.5749999999999741E-3</v>
      </c>
    </row>
    <row r="266" spans="1:16" x14ac:dyDescent="0.25">
      <c r="A266" s="1" t="s">
        <v>0</v>
      </c>
      <c r="B266" s="1" t="s">
        <v>26</v>
      </c>
      <c r="C266" s="1" t="s">
        <v>2</v>
      </c>
      <c r="D266" s="1" t="s">
        <v>79</v>
      </c>
      <c r="E266" s="1">
        <v>2.9840000000000001E-3</v>
      </c>
      <c r="F266" s="1">
        <v>5.8120000000000003</v>
      </c>
      <c r="G266" s="1">
        <f t="shared" si="14"/>
        <v>5.1342050929112186E-4</v>
      </c>
      <c r="H266" s="1">
        <v>581220</v>
      </c>
      <c r="O266">
        <f t="shared" si="16"/>
        <v>6.5999999999999739E-3</v>
      </c>
      <c r="P266">
        <f t="shared" si="15"/>
        <v>6.5999999999999739E-3</v>
      </c>
    </row>
    <row r="267" spans="1:16" x14ac:dyDescent="0.25">
      <c r="A267" s="1" t="s">
        <v>0</v>
      </c>
      <c r="B267" s="1" t="s">
        <v>35</v>
      </c>
      <c r="C267" s="1" t="s">
        <v>2</v>
      </c>
      <c r="D267" s="1" t="s">
        <v>79</v>
      </c>
      <c r="E267" s="1">
        <v>1.6169999999999999E-3</v>
      </c>
      <c r="F267" s="1">
        <v>3.294</v>
      </c>
      <c r="G267" s="1">
        <f t="shared" si="14"/>
        <v>4.9089253187613844E-4</v>
      </c>
      <c r="H267" s="1">
        <v>583942</v>
      </c>
      <c r="O267">
        <f t="shared" si="16"/>
        <v>6.6249999999999738E-3</v>
      </c>
      <c r="P267">
        <f t="shared" si="15"/>
        <v>6.6249999999999738E-3</v>
      </c>
    </row>
    <row r="268" spans="1:16" x14ac:dyDescent="0.25">
      <c r="A268" s="1" t="s">
        <v>0</v>
      </c>
      <c r="B268" s="1" t="s">
        <v>27</v>
      </c>
      <c r="C268" s="1" t="s">
        <v>2</v>
      </c>
      <c r="D268" s="1" t="s">
        <v>79</v>
      </c>
      <c r="E268" s="1">
        <v>1.843E-3</v>
      </c>
      <c r="F268" s="1">
        <v>3.8889999999999998</v>
      </c>
      <c r="G268" s="1">
        <f t="shared" si="14"/>
        <v>4.7390074569298021E-4</v>
      </c>
      <c r="H268" s="1">
        <v>662648</v>
      </c>
      <c r="O268">
        <f t="shared" si="16"/>
        <v>6.6499999999999736E-3</v>
      </c>
      <c r="P268">
        <f t="shared" si="15"/>
        <v>6.6499999999999736E-3</v>
      </c>
    </row>
    <row r="269" spans="1:16" x14ac:dyDescent="0.25">
      <c r="A269" s="1" t="s">
        <v>0</v>
      </c>
      <c r="B269" s="1" t="s">
        <v>28</v>
      </c>
      <c r="C269" s="1" t="s">
        <v>2</v>
      </c>
      <c r="D269" s="1" t="s">
        <v>79</v>
      </c>
      <c r="E269" s="1">
        <v>2.3800000000000002E-3</v>
      </c>
      <c r="F269" s="1">
        <v>4.681</v>
      </c>
      <c r="G269" s="1">
        <f t="shared" si="14"/>
        <v>5.0843836787011322E-4</v>
      </c>
      <c r="H269" s="1">
        <v>607998</v>
      </c>
      <c r="I269">
        <f>SUM(E266:E269)/4</f>
        <v>2.2060000000000001E-3</v>
      </c>
      <c r="O269">
        <f t="shared" si="16"/>
        <v>6.6749999999999735E-3</v>
      </c>
      <c r="P269">
        <f t="shared" si="15"/>
        <v>6.6749999999999735E-3</v>
      </c>
    </row>
    <row r="270" spans="1:16" x14ac:dyDescent="0.25">
      <c r="A270" s="1" t="s">
        <v>0</v>
      </c>
      <c r="B270" s="1" t="s">
        <v>26</v>
      </c>
      <c r="C270" s="1" t="s">
        <v>2</v>
      </c>
      <c r="D270" s="1" t="s">
        <v>80</v>
      </c>
      <c r="E270" s="1">
        <v>2.9320000000000001E-3</v>
      </c>
      <c r="F270" s="1">
        <v>6.0410000000000004</v>
      </c>
      <c r="G270" s="1">
        <f t="shared" ref="G270:G301" si="17">E270/F270</f>
        <v>4.8535010759807976E-4</v>
      </c>
      <c r="H270" s="1">
        <v>510610</v>
      </c>
      <c r="O270">
        <f t="shared" si="16"/>
        <v>6.6999999999999733E-3</v>
      </c>
      <c r="P270">
        <f t="shared" si="15"/>
        <v>6.6999999999999733E-3</v>
      </c>
    </row>
    <row r="271" spans="1:16" x14ac:dyDescent="0.25">
      <c r="A271" s="1" t="s">
        <v>0</v>
      </c>
      <c r="B271" s="1" t="s">
        <v>35</v>
      </c>
      <c r="C271" s="1" t="s">
        <v>2</v>
      </c>
      <c r="D271" s="1" t="s">
        <v>80</v>
      </c>
      <c r="E271" s="1">
        <v>2.5639999999999999E-3</v>
      </c>
      <c r="F271" s="1">
        <v>5.7119999999999997</v>
      </c>
      <c r="G271" s="1">
        <f t="shared" si="17"/>
        <v>4.4887955182072828E-4</v>
      </c>
      <c r="H271" s="1">
        <v>530944</v>
      </c>
      <c r="O271">
        <f t="shared" si="16"/>
        <v>6.7249999999999732E-3</v>
      </c>
      <c r="P271">
        <f t="shared" si="15"/>
        <v>6.7249999999999732E-3</v>
      </c>
    </row>
    <row r="272" spans="1:16" x14ac:dyDescent="0.25">
      <c r="A272" s="1" t="s">
        <v>0</v>
      </c>
      <c r="B272" s="1" t="s">
        <v>27</v>
      </c>
      <c r="C272" s="1" t="s">
        <v>2</v>
      </c>
      <c r="D272" s="1" t="s">
        <v>80</v>
      </c>
      <c r="E272" s="1">
        <v>3.4150000000000001E-3</v>
      </c>
      <c r="F272" s="1">
        <v>7.298</v>
      </c>
      <c r="G272" s="1">
        <f t="shared" si="17"/>
        <v>4.6793642093724308E-4</v>
      </c>
      <c r="H272" s="1">
        <v>605902</v>
      </c>
      <c r="O272">
        <f t="shared" si="16"/>
        <v>6.749999999999973E-3</v>
      </c>
      <c r="P272">
        <f t="shared" si="15"/>
        <v>6.749999999999973E-3</v>
      </c>
    </row>
    <row r="273" spans="1:16" x14ac:dyDescent="0.25">
      <c r="A273" s="1" t="s">
        <v>0</v>
      </c>
      <c r="B273" s="1" t="s">
        <v>28</v>
      </c>
      <c r="C273" s="1" t="s">
        <v>2</v>
      </c>
      <c r="D273" s="1" t="s">
        <v>80</v>
      </c>
      <c r="E273" s="1">
        <v>3.238E-3</v>
      </c>
      <c r="F273" s="1">
        <v>6.5380000000000003</v>
      </c>
      <c r="G273" s="1">
        <f t="shared" si="17"/>
        <v>4.9525848883450591E-4</v>
      </c>
      <c r="H273" s="1">
        <v>543421</v>
      </c>
      <c r="I273">
        <f>SUM(E270:E273)/4</f>
        <v>3.03725E-3</v>
      </c>
      <c r="O273">
        <f t="shared" si="16"/>
        <v>6.7749999999999729E-3</v>
      </c>
      <c r="P273">
        <f t="shared" si="15"/>
        <v>6.7749999999999729E-3</v>
      </c>
    </row>
    <row r="274" spans="1:16" x14ac:dyDescent="0.25">
      <c r="A274" t="s">
        <v>0</v>
      </c>
      <c r="B274" t="s">
        <v>26</v>
      </c>
      <c r="C274" t="s">
        <v>2</v>
      </c>
      <c r="D274" t="s">
        <v>81</v>
      </c>
      <c r="E274">
        <v>2.1199999999999999E-3</v>
      </c>
      <c r="F274">
        <v>4.3940000000000001</v>
      </c>
      <c r="G274">
        <f t="shared" si="17"/>
        <v>4.8247610377787889E-4</v>
      </c>
      <c r="H274">
        <v>700886</v>
      </c>
      <c r="O274">
        <f t="shared" si="16"/>
        <v>6.7999999999999727E-3</v>
      </c>
      <c r="P274">
        <f t="shared" si="15"/>
        <v>6.7999999999999727E-3</v>
      </c>
    </row>
    <row r="275" spans="1:16" x14ac:dyDescent="0.25">
      <c r="A275" t="s">
        <v>0</v>
      </c>
      <c r="B275" t="s">
        <v>35</v>
      </c>
      <c r="C275" t="s">
        <v>2</v>
      </c>
      <c r="D275" t="s">
        <v>81</v>
      </c>
      <c r="E275">
        <v>1.5280000000000001E-3</v>
      </c>
      <c r="F275">
        <v>3.3610000000000002</v>
      </c>
      <c r="G275">
        <f t="shared" si="17"/>
        <v>4.5462659922642067E-4</v>
      </c>
      <c r="H275">
        <v>825637</v>
      </c>
      <c r="O275">
        <f t="shared" si="16"/>
        <v>6.8249999999999726E-3</v>
      </c>
      <c r="P275">
        <f t="shared" si="15"/>
        <v>6.8249999999999726E-3</v>
      </c>
    </row>
    <row r="276" spans="1:16" x14ac:dyDescent="0.25">
      <c r="A276" t="s">
        <v>0</v>
      </c>
      <c r="B276" t="s">
        <v>27</v>
      </c>
      <c r="C276" t="s">
        <v>2</v>
      </c>
      <c r="D276" t="s">
        <v>81</v>
      </c>
      <c r="E276">
        <v>1.8159999999999999E-3</v>
      </c>
      <c r="F276">
        <v>3.9369999999999998</v>
      </c>
      <c r="G276">
        <f t="shared" si="17"/>
        <v>4.6126492252984507E-4</v>
      </c>
      <c r="H276">
        <v>926591</v>
      </c>
      <c r="O276">
        <f t="shared" si="16"/>
        <v>6.8499999999999724E-3</v>
      </c>
      <c r="P276">
        <f t="shared" si="15"/>
        <v>6.8499999999999724E-3</v>
      </c>
    </row>
    <row r="277" spans="1:16" x14ac:dyDescent="0.25">
      <c r="A277" t="s">
        <v>0</v>
      </c>
      <c r="B277" t="s">
        <v>28</v>
      </c>
      <c r="C277" t="s">
        <v>2</v>
      </c>
      <c r="D277" t="s">
        <v>81</v>
      </c>
      <c r="E277">
        <v>1.9840000000000001E-3</v>
      </c>
      <c r="F277">
        <v>4.3520000000000003</v>
      </c>
      <c r="G277">
        <f t="shared" si="17"/>
        <v>4.5588235294117646E-4</v>
      </c>
      <c r="H277">
        <v>790431</v>
      </c>
      <c r="I277">
        <f>SUM(E274:E277)/4</f>
        <v>1.8619999999999999E-3</v>
      </c>
      <c r="O277">
        <f t="shared" si="16"/>
        <v>6.8749999999999723E-3</v>
      </c>
      <c r="P277">
        <f t="shared" si="15"/>
        <v>6.8749999999999723E-3</v>
      </c>
    </row>
    <row r="278" spans="1:16" x14ac:dyDescent="0.25">
      <c r="A278" t="s">
        <v>0</v>
      </c>
      <c r="B278" t="s">
        <v>26</v>
      </c>
      <c r="C278" t="s">
        <v>2</v>
      </c>
      <c r="D278" t="s">
        <v>82</v>
      </c>
      <c r="E278">
        <v>2.4680000000000001E-3</v>
      </c>
      <c r="F278">
        <v>5.0270000000000001</v>
      </c>
      <c r="G278">
        <f t="shared" si="17"/>
        <v>4.9094887606922623E-4</v>
      </c>
      <c r="H278">
        <v>693797</v>
      </c>
      <c r="O278">
        <f t="shared" si="16"/>
        <v>6.8999999999999721E-3</v>
      </c>
      <c r="P278">
        <f t="shared" si="15"/>
        <v>6.8999999999999721E-3</v>
      </c>
    </row>
    <row r="279" spans="1:16" x14ac:dyDescent="0.25">
      <c r="A279" t="s">
        <v>0</v>
      </c>
      <c r="B279" t="s">
        <v>35</v>
      </c>
      <c r="C279" t="s">
        <v>2</v>
      </c>
      <c r="D279" t="s">
        <v>82</v>
      </c>
      <c r="E279">
        <v>2.6159999999999998E-3</v>
      </c>
      <c r="F279">
        <v>5.694</v>
      </c>
      <c r="G279">
        <f t="shared" si="17"/>
        <v>4.5943097997892514E-4</v>
      </c>
      <c r="H279">
        <v>708836</v>
      </c>
      <c r="O279">
        <f t="shared" si="16"/>
        <v>6.924999999999972E-3</v>
      </c>
      <c r="P279">
        <f t="shared" si="15"/>
        <v>6.924999999999972E-3</v>
      </c>
    </row>
    <row r="280" spans="1:16" x14ac:dyDescent="0.25">
      <c r="A280" t="s">
        <v>0</v>
      </c>
      <c r="B280" t="s">
        <v>27</v>
      </c>
      <c r="C280" t="s">
        <v>2</v>
      </c>
      <c r="D280" t="s">
        <v>82</v>
      </c>
      <c r="E280">
        <v>2.3730000000000001E-3</v>
      </c>
      <c r="F280">
        <v>5.04</v>
      </c>
      <c r="G280">
        <f t="shared" si="17"/>
        <v>4.7083333333333336E-4</v>
      </c>
      <c r="H280">
        <v>803033</v>
      </c>
      <c r="O280">
        <f t="shared" si="16"/>
        <v>6.9499999999999718E-3</v>
      </c>
      <c r="P280">
        <f t="shared" si="15"/>
        <v>6.9499999999999718E-3</v>
      </c>
    </row>
    <row r="281" spans="1:16" x14ac:dyDescent="0.25">
      <c r="A281" t="s">
        <v>0</v>
      </c>
      <c r="B281" t="s">
        <v>28</v>
      </c>
      <c r="C281" t="s">
        <v>2</v>
      </c>
      <c r="D281" t="s">
        <v>82</v>
      </c>
      <c r="E281">
        <v>2.4550000000000002E-3</v>
      </c>
      <c r="F281">
        <v>5.1040000000000001</v>
      </c>
      <c r="G281">
        <f t="shared" si="17"/>
        <v>4.8099529780564268E-4</v>
      </c>
      <c r="H281">
        <v>729753</v>
      </c>
      <c r="I281">
        <f>SUM(E278:E281)/4</f>
        <v>2.4780000000000002E-3</v>
      </c>
      <c r="O281">
        <f t="shared" si="16"/>
        <v>6.9749999999999717E-3</v>
      </c>
      <c r="P281">
        <f t="shared" si="15"/>
        <v>6.9749999999999717E-3</v>
      </c>
    </row>
    <row r="282" spans="1:16" x14ac:dyDescent="0.25">
      <c r="A282" t="s">
        <v>0</v>
      </c>
      <c r="B282" t="s">
        <v>26</v>
      </c>
      <c r="C282" t="s">
        <v>2</v>
      </c>
      <c r="D282" t="s">
        <v>83</v>
      </c>
      <c r="E282">
        <v>2.8700000000000002E-3</v>
      </c>
      <c r="F282">
        <v>5.508</v>
      </c>
      <c r="G282">
        <f t="shared" si="17"/>
        <v>5.2106027596223673E-4</v>
      </c>
      <c r="H282">
        <v>352009</v>
      </c>
      <c r="O282">
        <f t="shared" si="16"/>
        <v>6.9999999999999715E-3</v>
      </c>
      <c r="P282">
        <f t="shared" si="15"/>
        <v>6.9999999999999715E-3</v>
      </c>
    </row>
    <row r="283" spans="1:16" x14ac:dyDescent="0.25">
      <c r="A283" t="s">
        <v>0</v>
      </c>
      <c r="B283" t="s">
        <v>35</v>
      </c>
      <c r="C283" t="s">
        <v>2</v>
      </c>
      <c r="D283" t="s">
        <v>83</v>
      </c>
      <c r="E283">
        <v>2.5100000000000001E-3</v>
      </c>
      <c r="F283">
        <v>5.1390000000000002</v>
      </c>
      <c r="G283">
        <f t="shared" si="17"/>
        <v>4.8842187195952515E-4</v>
      </c>
      <c r="H283">
        <v>357699</v>
      </c>
      <c r="O283">
        <f t="shared" si="16"/>
        <v>7.0249999999999714E-3</v>
      </c>
      <c r="P283">
        <f t="shared" si="15"/>
        <v>7.0249999999999714E-3</v>
      </c>
    </row>
    <row r="284" spans="1:16" x14ac:dyDescent="0.25">
      <c r="A284" t="s">
        <v>0</v>
      </c>
      <c r="B284" t="s">
        <v>27</v>
      </c>
      <c r="C284" t="s">
        <v>2</v>
      </c>
      <c r="D284" t="s">
        <v>83</v>
      </c>
      <c r="E284">
        <v>3.0170000000000002E-3</v>
      </c>
      <c r="F284">
        <v>6.0439999999999996</v>
      </c>
      <c r="G284">
        <f t="shared" si="17"/>
        <v>4.9917273328921254E-4</v>
      </c>
      <c r="H284">
        <v>407005</v>
      </c>
      <c r="O284">
        <f t="shared" si="16"/>
        <v>7.0499999999999712E-3</v>
      </c>
      <c r="P284">
        <f t="shared" si="15"/>
        <v>7.0499999999999712E-3</v>
      </c>
    </row>
    <row r="285" spans="1:16" x14ac:dyDescent="0.25">
      <c r="A285" t="s">
        <v>0</v>
      </c>
      <c r="B285" t="s">
        <v>28</v>
      </c>
      <c r="C285" t="s">
        <v>2</v>
      </c>
      <c r="D285" t="s">
        <v>83</v>
      </c>
      <c r="E285">
        <v>2.826E-3</v>
      </c>
      <c r="F285">
        <v>5.1950000000000003</v>
      </c>
      <c r="G285">
        <f t="shared" si="17"/>
        <v>5.4398460057747833E-4</v>
      </c>
      <c r="H285">
        <v>370644</v>
      </c>
      <c r="I285">
        <f>SUM(E282:E285)/4</f>
        <v>2.8057500000000001E-3</v>
      </c>
      <c r="O285">
        <f t="shared" si="16"/>
        <v>7.0749999999999711E-3</v>
      </c>
      <c r="P285">
        <f t="shared" si="15"/>
        <v>7.0749999999999711E-3</v>
      </c>
    </row>
    <row r="286" spans="1:16" x14ac:dyDescent="0.25">
      <c r="A286" t="s">
        <v>0</v>
      </c>
      <c r="B286" t="s">
        <v>26</v>
      </c>
      <c r="C286" t="s">
        <v>2</v>
      </c>
      <c r="D286" t="s">
        <v>84</v>
      </c>
      <c r="E286">
        <v>1.725E-3</v>
      </c>
      <c r="F286">
        <v>3.149</v>
      </c>
      <c r="G286">
        <f t="shared" si="17"/>
        <v>5.4779295014290247E-4</v>
      </c>
      <c r="H286">
        <v>273301</v>
      </c>
      <c r="O286">
        <f t="shared" si="16"/>
        <v>7.0999999999999709E-3</v>
      </c>
      <c r="P286">
        <f t="shared" si="15"/>
        <v>7.0999999999999709E-3</v>
      </c>
    </row>
    <row r="287" spans="1:16" x14ac:dyDescent="0.25">
      <c r="A287" t="s">
        <v>0</v>
      </c>
      <c r="B287" t="s">
        <v>35</v>
      </c>
      <c r="C287" t="s">
        <v>2</v>
      </c>
      <c r="D287" t="s">
        <v>84</v>
      </c>
      <c r="E287">
        <v>5.62E-4</v>
      </c>
      <c r="F287">
        <v>1.0580000000000001</v>
      </c>
      <c r="G287">
        <f t="shared" si="17"/>
        <v>5.3119092627599239E-4</v>
      </c>
      <c r="H287">
        <v>275204</v>
      </c>
      <c r="O287">
        <f t="shared" si="16"/>
        <v>7.1249999999999708E-3</v>
      </c>
      <c r="P287">
        <f t="shared" si="15"/>
        <v>7.1249999999999708E-3</v>
      </c>
    </row>
    <row r="288" spans="1:16" x14ac:dyDescent="0.25">
      <c r="A288" t="s">
        <v>0</v>
      </c>
      <c r="B288" t="s">
        <v>27</v>
      </c>
      <c r="C288" t="s">
        <v>2</v>
      </c>
      <c r="D288" t="s">
        <v>84</v>
      </c>
      <c r="E288">
        <v>1.372E-3</v>
      </c>
      <c r="F288">
        <v>2.6709999999999998</v>
      </c>
      <c r="G288">
        <f t="shared" si="17"/>
        <v>5.1366529389741667E-4</v>
      </c>
      <c r="H288">
        <v>313184</v>
      </c>
      <c r="O288">
        <f t="shared" si="16"/>
        <v>7.1499999999999706E-3</v>
      </c>
      <c r="P288">
        <f t="shared" si="15"/>
        <v>7.1499999999999706E-3</v>
      </c>
    </row>
    <row r="289" spans="1:16" x14ac:dyDescent="0.25">
      <c r="A289" t="s">
        <v>0</v>
      </c>
      <c r="B289" t="s">
        <v>28</v>
      </c>
      <c r="C289" t="s">
        <v>2</v>
      </c>
      <c r="D289" t="s">
        <v>84</v>
      </c>
      <c r="E289">
        <v>1.7149999999999999E-3</v>
      </c>
      <c r="F289">
        <v>3.1749999999999998</v>
      </c>
      <c r="G289">
        <f t="shared" si="17"/>
        <v>5.4015748031496064E-4</v>
      </c>
      <c r="H289">
        <v>286797</v>
      </c>
      <c r="I289">
        <f>SUM(E286:E289)/4</f>
        <v>1.3435000000000001E-3</v>
      </c>
      <c r="O289">
        <f t="shared" si="16"/>
        <v>7.1749999999999705E-3</v>
      </c>
      <c r="P289">
        <f t="shared" si="15"/>
        <v>7.1749999999999705E-3</v>
      </c>
    </row>
    <row r="290" spans="1:16" x14ac:dyDescent="0.25">
      <c r="A290" t="s">
        <v>0</v>
      </c>
      <c r="B290" t="s">
        <v>26</v>
      </c>
      <c r="C290" t="s">
        <v>2</v>
      </c>
      <c r="D290" t="s">
        <v>85</v>
      </c>
      <c r="E290">
        <v>1.902E-3</v>
      </c>
      <c r="F290">
        <v>3.7629999999999999</v>
      </c>
      <c r="G290">
        <f t="shared" si="17"/>
        <v>5.0544778102577738E-4</v>
      </c>
      <c r="H290">
        <v>399266</v>
      </c>
      <c r="O290">
        <f t="shared" si="16"/>
        <v>7.1999999999999703E-3</v>
      </c>
      <c r="P290">
        <f t="shared" si="15"/>
        <v>7.1999999999999703E-3</v>
      </c>
    </row>
    <row r="291" spans="1:16" x14ac:dyDescent="0.25">
      <c r="A291" t="s">
        <v>0</v>
      </c>
      <c r="B291" t="s">
        <v>35</v>
      </c>
      <c r="C291" t="s">
        <v>2</v>
      </c>
      <c r="D291" t="s">
        <v>85</v>
      </c>
      <c r="E291">
        <v>1.3129999999999999E-3</v>
      </c>
      <c r="F291">
        <v>2.629</v>
      </c>
      <c r="G291">
        <f t="shared" si="17"/>
        <v>4.9942944085203502E-4</v>
      </c>
      <c r="H291">
        <v>412089</v>
      </c>
      <c r="O291">
        <f t="shared" si="16"/>
        <v>7.2249999999999702E-3</v>
      </c>
      <c r="P291">
        <f t="shared" si="15"/>
        <v>7.2249999999999702E-3</v>
      </c>
    </row>
    <row r="292" spans="1:16" x14ac:dyDescent="0.25">
      <c r="A292" t="s">
        <v>0</v>
      </c>
      <c r="B292" t="s">
        <v>27</v>
      </c>
      <c r="C292" t="s">
        <v>2</v>
      </c>
      <c r="D292" t="s">
        <v>85</v>
      </c>
      <c r="E292">
        <v>1.8389999999999999E-3</v>
      </c>
      <c r="F292">
        <v>3.6309999999999998</v>
      </c>
      <c r="G292">
        <f t="shared" si="17"/>
        <v>5.0647204626824564E-4</v>
      </c>
      <c r="H292">
        <v>472672</v>
      </c>
      <c r="O292">
        <f t="shared" si="16"/>
        <v>7.24999999999997E-3</v>
      </c>
      <c r="P292">
        <f t="shared" si="15"/>
        <v>7.24999999999997E-3</v>
      </c>
    </row>
    <row r="293" spans="1:16" x14ac:dyDescent="0.25">
      <c r="A293" t="s">
        <v>0</v>
      </c>
      <c r="B293" t="s">
        <v>28</v>
      </c>
      <c r="C293" t="s">
        <v>2</v>
      </c>
      <c r="D293" t="s">
        <v>85</v>
      </c>
      <c r="E293">
        <v>2.1610000000000002E-3</v>
      </c>
      <c r="F293">
        <v>4.1719999999999997</v>
      </c>
      <c r="G293">
        <f t="shared" si="17"/>
        <v>5.1797698945349956E-4</v>
      </c>
      <c r="H293">
        <v>424246</v>
      </c>
      <c r="I293">
        <f>SUM(E290:E293)/4</f>
        <v>1.8037499999999998E-3</v>
      </c>
      <c r="O293">
        <f t="shared" si="16"/>
        <v>7.2749999999999699E-3</v>
      </c>
      <c r="P293">
        <f t="shared" si="15"/>
        <v>7.2749999999999699E-3</v>
      </c>
    </row>
    <row r="294" spans="1:16" x14ac:dyDescent="0.25">
      <c r="A294" t="s">
        <v>0</v>
      </c>
      <c r="B294" t="s">
        <v>26</v>
      </c>
      <c r="C294" t="s">
        <v>2</v>
      </c>
      <c r="D294" t="s">
        <v>86</v>
      </c>
      <c r="E294">
        <v>1.867E-3</v>
      </c>
      <c r="F294">
        <v>3.72</v>
      </c>
      <c r="G294">
        <f t="shared" si="17"/>
        <v>5.0188172043010753E-4</v>
      </c>
      <c r="H294">
        <v>497743</v>
      </c>
      <c r="O294">
        <f t="shared" si="16"/>
        <v>7.2999999999999697E-3</v>
      </c>
      <c r="P294">
        <f t="shared" si="15"/>
        <v>7.2999999999999697E-3</v>
      </c>
    </row>
    <row r="295" spans="1:16" x14ac:dyDescent="0.25">
      <c r="A295" t="s">
        <v>0</v>
      </c>
      <c r="B295" t="s">
        <v>35</v>
      </c>
      <c r="C295" t="s">
        <v>2</v>
      </c>
      <c r="D295" t="s">
        <v>86</v>
      </c>
      <c r="E295">
        <v>1.1609999999999999E-3</v>
      </c>
      <c r="F295">
        <v>2.3740000000000001</v>
      </c>
      <c r="G295">
        <f t="shared" si="17"/>
        <v>4.8904802021903951E-4</v>
      </c>
      <c r="H295">
        <v>500769</v>
      </c>
      <c r="O295">
        <f t="shared" si="16"/>
        <v>7.3249999999999696E-3</v>
      </c>
      <c r="P295">
        <f t="shared" si="15"/>
        <v>7.3249999999999696E-3</v>
      </c>
    </row>
    <row r="296" spans="1:16" x14ac:dyDescent="0.25">
      <c r="A296" t="s">
        <v>0</v>
      </c>
      <c r="B296" t="s">
        <v>27</v>
      </c>
      <c r="C296" t="s">
        <v>2</v>
      </c>
      <c r="D296" t="s">
        <v>86</v>
      </c>
      <c r="E296">
        <v>1.9070000000000001E-3</v>
      </c>
      <c r="F296">
        <v>4.0439999999999996</v>
      </c>
      <c r="G296">
        <f t="shared" si="17"/>
        <v>4.7156280909990114E-4</v>
      </c>
      <c r="H296">
        <v>570977</v>
      </c>
      <c r="O296">
        <f t="shared" si="16"/>
        <v>7.3499999999999694E-3</v>
      </c>
      <c r="P296">
        <f t="shared" si="15"/>
        <v>7.3499999999999694E-3</v>
      </c>
    </row>
    <row r="297" spans="1:16" x14ac:dyDescent="0.25">
      <c r="A297" t="s">
        <v>0</v>
      </c>
      <c r="B297" t="s">
        <v>28</v>
      </c>
      <c r="C297" t="s">
        <v>2</v>
      </c>
      <c r="D297" t="s">
        <v>86</v>
      </c>
      <c r="E297">
        <v>1.4120000000000001E-3</v>
      </c>
      <c r="F297">
        <v>2.7309999999999999</v>
      </c>
      <c r="G297">
        <f t="shared" si="17"/>
        <v>5.1702673013548155E-4</v>
      </c>
      <c r="H297">
        <v>522840</v>
      </c>
      <c r="I297">
        <f>SUM(E294:E297)/4</f>
        <v>1.5867500000000001E-3</v>
      </c>
      <c r="O297">
        <f t="shared" si="16"/>
        <v>7.3749999999999693E-3</v>
      </c>
      <c r="P297">
        <f t="shared" si="15"/>
        <v>7.3749999999999693E-3</v>
      </c>
    </row>
    <row r="298" spans="1:16" x14ac:dyDescent="0.25">
      <c r="A298" t="s">
        <v>0</v>
      </c>
      <c r="B298" t="s">
        <v>26</v>
      </c>
      <c r="C298" t="s">
        <v>2</v>
      </c>
      <c r="D298" t="s">
        <v>87</v>
      </c>
      <c r="E298">
        <v>2.8530000000000001E-3</v>
      </c>
      <c r="F298">
        <v>5.0999999999999996</v>
      </c>
      <c r="G298">
        <f t="shared" si="17"/>
        <v>5.5941176470588239E-4</v>
      </c>
      <c r="H298">
        <v>326816</v>
      </c>
      <c r="O298">
        <f t="shared" si="16"/>
        <v>7.3999999999999691E-3</v>
      </c>
      <c r="P298">
        <f t="shared" si="15"/>
        <v>7.3999999999999691E-3</v>
      </c>
    </row>
    <row r="299" spans="1:16" x14ac:dyDescent="0.25">
      <c r="A299" t="s">
        <v>0</v>
      </c>
      <c r="B299" t="s">
        <v>35</v>
      </c>
      <c r="C299" t="s">
        <v>2</v>
      </c>
      <c r="D299" t="s">
        <v>87</v>
      </c>
      <c r="E299">
        <v>3.0820000000000001E-3</v>
      </c>
      <c r="F299">
        <v>5.46</v>
      </c>
      <c r="G299">
        <f t="shared" si="17"/>
        <v>5.6446886446886448E-4</v>
      </c>
      <c r="H299">
        <v>328619</v>
      </c>
      <c r="O299">
        <f t="shared" si="16"/>
        <v>7.424999999999969E-3</v>
      </c>
      <c r="P299">
        <f t="shared" si="15"/>
        <v>7.424999999999969E-3</v>
      </c>
    </row>
    <row r="300" spans="1:16" x14ac:dyDescent="0.25">
      <c r="A300" t="s">
        <v>0</v>
      </c>
      <c r="B300" t="s">
        <v>27</v>
      </c>
      <c r="C300" t="s">
        <v>2</v>
      </c>
      <c r="D300" t="s">
        <v>87</v>
      </c>
      <c r="E300">
        <v>3.4099999999999998E-3</v>
      </c>
      <c r="F300">
        <v>6.2539999999999996</v>
      </c>
      <c r="G300">
        <f t="shared" si="17"/>
        <v>5.4525103933482572E-4</v>
      </c>
      <c r="H300">
        <v>373703</v>
      </c>
      <c r="O300">
        <f t="shared" si="16"/>
        <v>7.4499999999999688E-3</v>
      </c>
      <c r="P300">
        <f t="shared" si="15"/>
        <v>7.4499999999999688E-3</v>
      </c>
    </row>
    <row r="301" spans="1:16" x14ac:dyDescent="0.25">
      <c r="A301" t="s">
        <v>0</v>
      </c>
      <c r="B301" t="s">
        <v>28</v>
      </c>
      <c r="C301" t="s">
        <v>2</v>
      </c>
      <c r="D301" t="s">
        <v>87</v>
      </c>
      <c r="E301">
        <v>3.3549999999999999E-3</v>
      </c>
      <c r="F301">
        <v>6.2560000000000002</v>
      </c>
      <c r="G301">
        <f t="shared" si="17"/>
        <v>5.3628516624040919E-4</v>
      </c>
      <c r="H301">
        <v>342856</v>
      </c>
      <c r="I301">
        <f>SUM(E298:E301)/4</f>
        <v>3.1749999999999999E-3</v>
      </c>
      <c r="O301">
        <f t="shared" si="16"/>
        <v>7.4749999999999686E-3</v>
      </c>
      <c r="P301">
        <f t="shared" si="15"/>
        <v>7.4749999999999686E-3</v>
      </c>
    </row>
    <row r="302" spans="1:16" x14ac:dyDescent="0.25">
      <c r="A302" t="s">
        <v>0</v>
      </c>
      <c r="B302" t="s">
        <v>26</v>
      </c>
      <c r="C302" t="s">
        <v>2</v>
      </c>
      <c r="D302" t="s">
        <v>88</v>
      </c>
      <c r="E302">
        <v>1.059E-3</v>
      </c>
      <c r="F302">
        <v>1.9450000000000001</v>
      </c>
      <c r="G302">
        <f t="shared" ref="G302:G309" si="18">E302/F302</f>
        <v>5.4447300771208224E-4</v>
      </c>
      <c r="H302">
        <v>368438</v>
      </c>
      <c r="O302">
        <f t="shared" si="16"/>
        <v>7.4999999999999685E-3</v>
      </c>
      <c r="P302">
        <f t="shared" si="15"/>
        <v>7.4999999999999685E-3</v>
      </c>
    </row>
    <row r="303" spans="1:16" x14ac:dyDescent="0.25">
      <c r="A303" t="s">
        <v>0</v>
      </c>
      <c r="B303" t="s">
        <v>35</v>
      </c>
      <c r="C303" t="s">
        <v>2</v>
      </c>
      <c r="D303" t="s">
        <v>88</v>
      </c>
      <c r="E303">
        <v>1.1559999999999999E-3</v>
      </c>
      <c r="F303">
        <v>2.2309999999999999</v>
      </c>
      <c r="G303">
        <f t="shared" si="18"/>
        <v>5.1815329448677723E-4</v>
      </c>
      <c r="H303">
        <v>381154</v>
      </c>
      <c r="O303">
        <f t="shared" si="16"/>
        <v>7.5249999999999683E-3</v>
      </c>
      <c r="P303">
        <f t="shared" si="15"/>
        <v>7.5249999999999683E-3</v>
      </c>
    </row>
    <row r="304" spans="1:16" x14ac:dyDescent="0.25">
      <c r="A304" t="s">
        <v>0</v>
      </c>
      <c r="B304" t="s">
        <v>27</v>
      </c>
      <c r="C304" t="s">
        <v>2</v>
      </c>
      <c r="D304" t="s">
        <v>88</v>
      </c>
      <c r="E304">
        <v>1.423E-3</v>
      </c>
      <c r="F304">
        <v>2.8290000000000002</v>
      </c>
      <c r="G304">
        <f t="shared" si="18"/>
        <v>5.0300459526334386E-4</v>
      </c>
      <c r="H304">
        <v>436270</v>
      </c>
      <c r="O304">
        <f t="shared" si="16"/>
        <v>7.5499999999999682E-3</v>
      </c>
      <c r="P304">
        <f t="shared" si="15"/>
        <v>7.5499999999999682E-3</v>
      </c>
    </row>
    <row r="305" spans="1:16" x14ac:dyDescent="0.25">
      <c r="A305" t="s">
        <v>0</v>
      </c>
      <c r="B305" t="s">
        <v>28</v>
      </c>
      <c r="C305" t="s">
        <v>2</v>
      </c>
      <c r="D305" t="s">
        <v>88</v>
      </c>
      <c r="E305">
        <v>1.6930000000000001E-3</v>
      </c>
      <c r="F305">
        <v>3.2509999999999999</v>
      </c>
      <c r="G305">
        <f t="shared" si="18"/>
        <v>5.2076284220239932E-4</v>
      </c>
      <c r="H305">
        <v>391760</v>
      </c>
      <c r="I305">
        <f>SUM(E302:E305)/4</f>
        <v>1.33275E-3</v>
      </c>
      <c r="O305">
        <f t="shared" si="16"/>
        <v>7.574999999999968E-3</v>
      </c>
      <c r="P305">
        <f t="shared" si="15"/>
        <v>7.574999999999968E-3</v>
      </c>
    </row>
    <row r="306" spans="1:16" x14ac:dyDescent="0.25">
      <c r="A306" t="s">
        <v>0</v>
      </c>
      <c r="B306" t="s">
        <v>26</v>
      </c>
      <c r="C306" t="s">
        <v>2</v>
      </c>
      <c r="D306" t="s">
        <v>89</v>
      </c>
      <c r="E306">
        <v>-2.6400000000000002E-4</v>
      </c>
      <c r="F306">
        <v>-0.59899999999999998</v>
      </c>
      <c r="G306">
        <f t="shared" si="18"/>
        <v>4.4073455759599338E-4</v>
      </c>
      <c r="H306">
        <v>666350</v>
      </c>
      <c r="O306">
        <f t="shared" si="16"/>
        <v>7.5999999999999679E-3</v>
      </c>
      <c r="P306">
        <f t="shared" si="15"/>
        <v>7.5999999999999679E-3</v>
      </c>
    </row>
    <row r="307" spans="1:16" x14ac:dyDescent="0.25">
      <c r="A307" t="s">
        <v>0</v>
      </c>
      <c r="B307" t="s">
        <v>35</v>
      </c>
      <c r="C307" t="s">
        <v>2</v>
      </c>
      <c r="D307" t="s">
        <v>89</v>
      </c>
      <c r="E307">
        <v>-3.0800000000000001E-4</v>
      </c>
      <c r="F307">
        <v>-0.67</v>
      </c>
      <c r="G307">
        <f t="shared" si="18"/>
        <v>4.5970149253731342E-4</v>
      </c>
      <c r="H307">
        <v>687424</v>
      </c>
      <c r="O307">
        <f t="shared" si="16"/>
        <v>7.6249999999999677E-3</v>
      </c>
      <c r="P307">
        <f t="shared" si="15"/>
        <v>7.6249999999999677E-3</v>
      </c>
    </row>
    <row r="308" spans="1:16" x14ac:dyDescent="0.25">
      <c r="A308" t="s">
        <v>0</v>
      </c>
      <c r="B308" t="s">
        <v>27</v>
      </c>
      <c r="C308" t="s">
        <v>2</v>
      </c>
      <c r="D308" t="s">
        <v>89</v>
      </c>
      <c r="E308">
        <v>1.35E-4</v>
      </c>
      <c r="F308">
        <v>0.30499999999999999</v>
      </c>
      <c r="G308">
        <f t="shared" si="18"/>
        <v>4.4262295081967212E-4</v>
      </c>
      <c r="H308">
        <v>779462</v>
      </c>
      <c r="O308">
        <f t="shared" si="16"/>
        <v>7.6499999999999676E-3</v>
      </c>
      <c r="P308">
        <f t="shared" si="15"/>
        <v>7.6499999999999676E-3</v>
      </c>
    </row>
    <row r="309" spans="1:16" x14ac:dyDescent="0.25">
      <c r="A309" t="s">
        <v>0</v>
      </c>
      <c r="B309" t="s">
        <v>28</v>
      </c>
      <c r="C309" t="s">
        <v>2</v>
      </c>
      <c r="D309" t="s">
        <v>89</v>
      </c>
      <c r="E309">
        <v>5.0799999999999999E-4</v>
      </c>
      <c r="F309">
        <v>1.143</v>
      </c>
      <c r="G309">
        <f t="shared" si="18"/>
        <v>4.4444444444444441E-4</v>
      </c>
      <c r="H309">
        <v>704724</v>
      </c>
      <c r="I309">
        <f>SUM(E306:E309)/4</f>
        <v>1.7749999999999998E-5</v>
      </c>
      <c r="O309">
        <f t="shared" si="16"/>
        <v>7.6749999999999674E-3</v>
      </c>
      <c r="P309">
        <f t="shared" si="15"/>
        <v>7.6749999999999674E-3</v>
      </c>
    </row>
    <row r="310" spans="1:16" x14ac:dyDescent="0.25">
      <c r="A310" s="1" t="s">
        <v>0</v>
      </c>
      <c r="B310" s="1" t="s">
        <v>26</v>
      </c>
      <c r="C310" s="1" t="s">
        <v>2</v>
      </c>
      <c r="D310" s="1" t="s">
        <v>90</v>
      </c>
      <c r="E310" s="1">
        <v>2.6229999999999999E-3</v>
      </c>
      <c r="F310" s="1">
        <v>5.3689999999999998</v>
      </c>
      <c r="G310" s="1">
        <f t="shared" ref="G310:G321" si="19">E310/F310</f>
        <v>4.8854535295213264E-4</v>
      </c>
      <c r="H310" s="1">
        <v>675595</v>
      </c>
      <c r="O310">
        <f t="shared" si="16"/>
        <v>7.6999999999999673E-3</v>
      </c>
      <c r="P310">
        <f t="shared" si="15"/>
        <v>7.6999999999999673E-3</v>
      </c>
    </row>
    <row r="311" spans="1:16" x14ac:dyDescent="0.25">
      <c r="A311" s="1" t="s">
        <v>0</v>
      </c>
      <c r="B311" s="1" t="s">
        <v>35</v>
      </c>
      <c r="C311" s="1" t="s">
        <v>2</v>
      </c>
      <c r="D311" s="1" t="s">
        <v>90</v>
      </c>
      <c r="E311" s="1">
        <v>1.91E-3</v>
      </c>
      <c r="F311" s="1">
        <v>3.9990000000000001</v>
      </c>
      <c r="G311" s="1">
        <f t="shared" si="19"/>
        <v>4.7761940485121281E-4</v>
      </c>
      <c r="H311" s="1">
        <v>722376</v>
      </c>
      <c r="O311">
        <f t="shared" si="16"/>
        <v>7.7249999999999671E-3</v>
      </c>
      <c r="P311">
        <f t="shared" si="15"/>
        <v>7.7249999999999671E-3</v>
      </c>
    </row>
    <row r="312" spans="1:16" x14ac:dyDescent="0.25">
      <c r="A312" s="1" t="s">
        <v>0</v>
      </c>
      <c r="B312" s="1" t="s">
        <v>27</v>
      </c>
      <c r="C312" s="1" t="s">
        <v>2</v>
      </c>
      <c r="D312" s="1" t="s">
        <v>90</v>
      </c>
      <c r="E312" s="1">
        <v>2.1949999999999999E-3</v>
      </c>
      <c r="F312" s="1">
        <v>4.6230000000000002</v>
      </c>
      <c r="G312" s="1">
        <f t="shared" si="19"/>
        <v>4.7479991347609775E-4</v>
      </c>
      <c r="H312" s="1">
        <v>825532</v>
      </c>
      <c r="O312">
        <f t="shared" si="16"/>
        <v>7.749999999999967E-3</v>
      </c>
      <c r="P312">
        <f t="shared" si="15"/>
        <v>7.749999999999967E-3</v>
      </c>
    </row>
    <row r="313" spans="1:16" x14ac:dyDescent="0.25">
      <c r="A313" s="1" t="s">
        <v>0</v>
      </c>
      <c r="B313" s="1" t="s">
        <v>28</v>
      </c>
      <c r="C313" s="1" t="s">
        <v>2</v>
      </c>
      <c r="D313" s="1" t="s">
        <v>90</v>
      </c>
      <c r="E313" s="1">
        <v>2.8579999999999999E-3</v>
      </c>
      <c r="F313" s="1">
        <v>5.9470000000000001</v>
      </c>
      <c r="G313" s="1">
        <f t="shared" si="19"/>
        <v>4.8057844291239275E-4</v>
      </c>
      <c r="H313" s="1">
        <v>726778</v>
      </c>
      <c r="I313">
        <f>SUM(E310:E313)/4</f>
        <v>2.3964999999999998E-3</v>
      </c>
      <c r="O313">
        <f t="shared" si="16"/>
        <v>7.7749999999999668E-3</v>
      </c>
      <c r="P313">
        <f t="shared" si="15"/>
        <v>7.7749999999999668E-3</v>
      </c>
    </row>
    <row r="314" spans="1:16" x14ac:dyDescent="0.25">
      <c r="A314" s="1" t="s">
        <v>0</v>
      </c>
      <c r="B314" s="1" t="s">
        <v>26</v>
      </c>
      <c r="C314" s="1" t="s">
        <v>2</v>
      </c>
      <c r="D314" s="1" t="s">
        <v>91</v>
      </c>
      <c r="E314" s="1">
        <v>2.1289999999999998E-3</v>
      </c>
      <c r="F314" s="1">
        <v>4.21</v>
      </c>
      <c r="G314" s="1">
        <f t="shared" si="19"/>
        <v>5.0570071258907356E-4</v>
      </c>
      <c r="H314" s="1">
        <v>458197</v>
      </c>
      <c r="O314">
        <f t="shared" si="16"/>
        <v>7.7999999999999667E-3</v>
      </c>
      <c r="P314">
        <f t="shared" si="15"/>
        <v>7.7999999999999667E-3</v>
      </c>
    </row>
    <row r="315" spans="1:16" x14ac:dyDescent="0.25">
      <c r="A315" s="1" t="s">
        <v>0</v>
      </c>
      <c r="B315" s="1" t="s">
        <v>35</v>
      </c>
      <c r="C315" s="1" t="s">
        <v>2</v>
      </c>
      <c r="D315" s="1" t="s">
        <v>91</v>
      </c>
      <c r="E315" s="1">
        <v>2.1389999999999998E-3</v>
      </c>
      <c r="F315" s="1">
        <v>4.327</v>
      </c>
      <c r="G315" s="1">
        <f t="shared" si="19"/>
        <v>4.9433787843771663E-4</v>
      </c>
      <c r="H315" s="1">
        <v>470161</v>
      </c>
      <c r="O315">
        <f t="shared" si="16"/>
        <v>7.8249999999999674E-3</v>
      </c>
      <c r="P315">
        <f t="shared" si="15"/>
        <v>7.8249999999999674E-3</v>
      </c>
    </row>
    <row r="316" spans="1:16" x14ac:dyDescent="0.25">
      <c r="A316" s="1" t="s">
        <v>0</v>
      </c>
      <c r="B316" s="1" t="s">
        <v>27</v>
      </c>
      <c r="C316" s="1" t="s">
        <v>2</v>
      </c>
      <c r="D316" s="1" t="s">
        <v>91</v>
      </c>
      <c r="E316" s="1">
        <v>2.2599999999999999E-3</v>
      </c>
      <c r="F316" s="1">
        <v>4.7140000000000004</v>
      </c>
      <c r="G316" s="1">
        <f t="shared" si="19"/>
        <v>4.7942299533305043E-4</v>
      </c>
      <c r="H316" s="1">
        <v>536305</v>
      </c>
      <c r="O316">
        <f t="shared" si="16"/>
        <v>7.8499999999999681E-3</v>
      </c>
      <c r="P316">
        <f t="shared" si="15"/>
        <v>7.8499999999999681E-3</v>
      </c>
    </row>
    <row r="317" spans="1:16" x14ac:dyDescent="0.25">
      <c r="A317" s="1" t="s">
        <v>0</v>
      </c>
      <c r="B317" s="1" t="s">
        <v>28</v>
      </c>
      <c r="C317" s="1" t="s">
        <v>2</v>
      </c>
      <c r="D317" s="1" t="s">
        <v>91</v>
      </c>
      <c r="E317" s="1">
        <v>1.6739999999999999E-3</v>
      </c>
      <c r="F317" s="1">
        <v>3.2530000000000001</v>
      </c>
      <c r="G317" s="1">
        <f t="shared" si="19"/>
        <v>5.1460190593298494E-4</v>
      </c>
      <c r="H317" s="1">
        <v>484524</v>
      </c>
      <c r="I317">
        <f>SUM(E314:E317)/4</f>
        <v>2.0504999999999998E-3</v>
      </c>
      <c r="O317">
        <f t="shared" si="16"/>
        <v>7.8749999999999688E-3</v>
      </c>
      <c r="P317">
        <f t="shared" si="15"/>
        <v>7.8749999999999688E-3</v>
      </c>
    </row>
    <row r="318" spans="1:16" x14ac:dyDescent="0.25">
      <c r="A318" s="1" t="s">
        <v>0</v>
      </c>
      <c r="B318" s="1" t="s">
        <v>26</v>
      </c>
      <c r="C318" s="1" t="s">
        <v>2</v>
      </c>
      <c r="D318" s="1" t="s">
        <v>92</v>
      </c>
      <c r="E318" s="1">
        <v>1.629E-3</v>
      </c>
      <c r="F318" s="1">
        <v>3.2010000000000001</v>
      </c>
      <c r="G318" s="1">
        <f t="shared" si="19"/>
        <v>5.0890346766635421E-4</v>
      </c>
      <c r="H318" s="1">
        <v>411667</v>
      </c>
      <c r="O318">
        <f t="shared" si="16"/>
        <v>7.8999999999999695E-3</v>
      </c>
      <c r="P318">
        <f t="shared" si="15"/>
        <v>7.8999999999999695E-3</v>
      </c>
    </row>
    <row r="319" spans="1:16" x14ac:dyDescent="0.25">
      <c r="A319" s="1" t="s">
        <v>0</v>
      </c>
      <c r="B319" s="1" t="s">
        <v>35</v>
      </c>
      <c r="C319" s="1" t="s">
        <v>2</v>
      </c>
      <c r="D319" s="1" t="s">
        <v>92</v>
      </c>
      <c r="E319" s="1">
        <v>1.934E-3</v>
      </c>
      <c r="F319" s="1">
        <v>3.9689999999999999</v>
      </c>
      <c r="G319" s="1">
        <f t="shared" si="19"/>
        <v>4.8727639203829682E-4</v>
      </c>
      <c r="H319" s="1">
        <v>420227</v>
      </c>
      <c r="O319">
        <f t="shared" si="16"/>
        <v>7.9249999999999703E-3</v>
      </c>
      <c r="P319">
        <f t="shared" si="15"/>
        <v>7.9249999999999703E-3</v>
      </c>
    </row>
    <row r="320" spans="1:16" x14ac:dyDescent="0.25">
      <c r="A320" s="1" t="s">
        <v>0</v>
      </c>
      <c r="B320" s="1" t="s">
        <v>27</v>
      </c>
      <c r="C320" s="1" t="s">
        <v>2</v>
      </c>
      <c r="D320" s="1" t="s">
        <v>92</v>
      </c>
      <c r="E320" s="1">
        <v>2.9889999999999999E-3</v>
      </c>
      <c r="F320" s="1">
        <v>6.3529999999999998</v>
      </c>
      <c r="G320" s="1">
        <f t="shared" si="19"/>
        <v>4.7048638438532977E-4</v>
      </c>
      <c r="H320" s="1">
        <v>481035</v>
      </c>
      <c r="O320">
        <f t="shared" si="16"/>
        <v>7.949999999999971E-3</v>
      </c>
      <c r="P320">
        <f t="shared" si="15"/>
        <v>7.949999999999971E-3</v>
      </c>
    </row>
    <row r="321" spans="1:16" x14ac:dyDescent="0.25">
      <c r="A321" s="1" t="s">
        <v>0</v>
      </c>
      <c r="B321" s="1" t="s">
        <v>28</v>
      </c>
      <c r="C321" s="1" t="s">
        <v>2</v>
      </c>
      <c r="D321" s="1" t="s">
        <v>92</v>
      </c>
      <c r="E321" s="1">
        <v>2.7209999999999999E-3</v>
      </c>
      <c r="F321" s="1">
        <v>5.5759999999999996</v>
      </c>
      <c r="G321" s="1">
        <f t="shared" si="19"/>
        <v>4.8798421807747492E-4</v>
      </c>
      <c r="H321" s="1">
        <v>435181</v>
      </c>
      <c r="I321">
        <f>SUM(E318:E321)/4</f>
        <v>2.31825E-3</v>
      </c>
      <c r="O321">
        <f t="shared" si="16"/>
        <v>7.9749999999999717E-3</v>
      </c>
      <c r="P321">
        <f t="shared" si="15"/>
        <v>7.9749999999999717E-3</v>
      </c>
    </row>
    <row r="322" spans="1:16" x14ac:dyDescent="0.25">
      <c r="A322" t="s">
        <v>0</v>
      </c>
      <c r="B322" t="s">
        <v>26</v>
      </c>
      <c r="C322" t="s">
        <v>2</v>
      </c>
      <c r="D322" t="s">
        <v>93</v>
      </c>
      <c r="E322">
        <v>3.4320000000000002E-3</v>
      </c>
      <c r="F322">
        <v>6.6790000000000003</v>
      </c>
      <c r="G322">
        <f t="shared" ref="G322:G385" si="20">E322/F322</f>
        <v>5.138493786494984E-4</v>
      </c>
      <c r="H322">
        <v>692854</v>
      </c>
      <c r="O322">
        <f t="shared" si="16"/>
        <v>7.9999999999999724E-3</v>
      </c>
      <c r="P322">
        <f t="shared" si="15"/>
        <v>7.9999999999999724E-3</v>
      </c>
    </row>
    <row r="323" spans="1:16" x14ac:dyDescent="0.25">
      <c r="A323" t="s">
        <v>0</v>
      </c>
      <c r="B323" t="s">
        <v>35</v>
      </c>
      <c r="C323" t="s">
        <v>2</v>
      </c>
      <c r="D323" t="s">
        <v>93</v>
      </c>
      <c r="E323">
        <v>3.088E-3</v>
      </c>
      <c r="F323">
        <v>6.68</v>
      </c>
      <c r="G323">
        <f t="shared" si="20"/>
        <v>4.6227544910179644E-4</v>
      </c>
      <c r="H323">
        <v>709782</v>
      </c>
      <c r="O323">
        <f t="shared" si="16"/>
        <v>8.0249999999999731E-3</v>
      </c>
      <c r="P323">
        <f t="shared" ref="P323:P386" si="21">P322+0.000025</f>
        <v>8.0249999999999731E-3</v>
      </c>
    </row>
    <row r="324" spans="1:16" x14ac:dyDescent="0.25">
      <c r="A324" t="s">
        <v>0</v>
      </c>
      <c r="B324" t="s">
        <v>27</v>
      </c>
      <c r="C324" t="s">
        <v>2</v>
      </c>
      <c r="D324" t="s">
        <v>93</v>
      </c>
      <c r="E324">
        <v>3.6470000000000001E-3</v>
      </c>
      <c r="F324">
        <v>7.234</v>
      </c>
      <c r="G324">
        <f t="shared" si="20"/>
        <v>5.0414708321813663E-4</v>
      </c>
      <c r="H324">
        <v>804342</v>
      </c>
      <c r="O324">
        <f t="shared" ref="O324:O387" si="22">O323+0.000025</f>
        <v>8.0499999999999738E-3</v>
      </c>
      <c r="P324">
        <f t="shared" si="21"/>
        <v>8.0499999999999738E-3</v>
      </c>
    </row>
    <row r="325" spans="1:16" x14ac:dyDescent="0.25">
      <c r="A325" t="s">
        <v>0</v>
      </c>
      <c r="B325" t="s">
        <v>28</v>
      </c>
      <c r="C325" t="s">
        <v>2</v>
      </c>
      <c r="D325" t="s">
        <v>93</v>
      </c>
      <c r="E325">
        <v>3.699E-3</v>
      </c>
      <c r="F325">
        <v>7.726</v>
      </c>
      <c r="G325">
        <f t="shared" si="20"/>
        <v>4.7877297437224953E-4</v>
      </c>
      <c r="H325">
        <v>730820</v>
      </c>
      <c r="I325">
        <f>SUM(E322:E325)/4</f>
        <v>3.4665E-3</v>
      </c>
      <c r="O325">
        <f t="shared" si="22"/>
        <v>8.0749999999999746E-3</v>
      </c>
      <c r="P325">
        <f t="shared" si="21"/>
        <v>8.0749999999999746E-3</v>
      </c>
    </row>
    <row r="326" spans="1:16" x14ac:dyDescent="0.25">
      <c r="A326" t="s">
        <v>0</v>
      </c>
      <c r="B326" t="s">
        <v>26</v>
      </c>
      <c r="C326" t="s">
        <v>2</v>
      </c>
      <c r="D326" t="s">
        <v>94</v>
      </c>
      <c r="E326">
        <v>3.6909999999999998E-3</v>
      </c>
      <c r="F326">
        <v>7.7220000000000004</v>
      </c>
      <c r="G326">
        <f t="shared" si="20"/>
        <v>4.7798497798497792E-4</v>
      </c>
      <c r="H326">
        <v>648999</v>
      </c>
      <c r="O326">
        <f t="shared" si="22"/>
        <v>8.0999999999999753E-3</v>
      </c>
      <c r="P326">
        <f t="shared" si="21"/>
        <v>8.0999999999999753E-3</v>
      </c>
    </row>
    <row r="327" spans="1:16" x14ac:dyDescent="0.25">
      <c r="A327" t="s">
        <v>0</v>
      </c>
      <c r="B327" t="s">
        <v>35</v>
      </c>
      <c r="C327" t="s">
        <v>2</v>
      </c>
      <c r="D327" t="s">
        <v>94</v>
      </c>
      <c r="E327">
        <v>2.418E-3</v>
      </c>
      <c r="F327">
        <v>5.3979999999999997</v>
      </c>
      <c r="G327">
        <f t="shared" si="20"/>
        <v>4.4794368284549837E-4</v>
      </c>
      <c r="H327">
        <v>679151</v>
      </c>
      <c r="O327">
        <f t="shared" si="22"/>
        <v>8.124999999999976E-3</v>
      </c>
      <c r="P327">
        <f t="shared" si="21"/>
        <v>8.124999999999976E-3</v>
      </c>
    </row>
    <row r="328" spans="1:16" x14ac:dyDescent="0.25">
      <c r="A328" t="s">
        <v>0</v>
      </c>
      <c r="B328" t="s">
        <v>27</v>
      </c>
      <c r="C328" t="s">
        <v>2</v>
      </c>
      <c r="D328" t="s">
        <v>94</v>
      </c>
      <c r="E328">
        <v>3.8180000000000002E-3</v>
      </c>
      <c r="F328">
        <v>8.1080000000000005</v>
      </c>
      <c r="G328">
        <f t="shared" si="20"/>
        <v>4.7089294523926988E-4</v>
      </c>
      <c r="H328">
        <v>773631</v>
      </c>
      <c r="O328">
        <f t="shared" si="22"/>
        <v>8.1499999999999767E-3</v>
      </c>
      <c r="P328">
        <f t="shared" si="21"/>
        <v>8.1499999999999767E-3</v>
      </c>
    </row>
    <row r="329" spans="1:16" x14ac:dyDescent="0.25">
      <c r="A329" t="s">
        <v>0</v>
      </c>
      <c r="B329" t="s">
        <v>28</v>
      </c>
      <c r="C329" t="s">
        <v>2</v>
      </c>
      <c r="D329" t="s">
        <v>94</v>
      </c>
      <c r="E329">
        <v>3.2139999999999998E-3</v>
      </c>
      <c r="F329">
        <v>6.4580000000000002</v>
      </c>
      <c r="G329">
        <f t="shared" si="20"/>
        <v>4.9767729947352115E-4</v>
      </c>
      <c r="H329">
        <v>691662</v>
      </c>
      <c r="I329">
        <f>SUM(E326:E329)/4</f>
        <v>3.28525E-3</v>
      </c>
      <c r="O329">
        <f t="shared" si="22"/>
        <v>8.1749999999999774E-3</v>
      </c>
      <c r="P329">
        <f t="shared" si="21"/>
        <v>8.1749999999999774E-3</v>
      </c>
    </row>
    <row r="330" spans="1:16" x14ac:dyDescent="0.25">
      <c r="A330" t="s">
        <v>0</v>
      </c>
      <c r="B330" t="s">
        <v>26</v>
      </c>
      <c r="C330" t="s">
        <v>2</v>
      </c>
      <c r="D330" t="s">
        <v>95</v>
      </c>
      <c r="E330">
        <v>3.0630000000000002E-3</v>
      </c>
      <c r="F330">
        <v>6.3739999999999997</v>
      </c>
      <c r="G330">
        <f t="shared" si="20"/>
        <v>4.8054596799497967E-4</v>
      </c>
      <c r="H330">
        <v>672028</v>
      </c>
      <c r="O330">
        <f t="shared" si="22"/>
        <v>8.1999999999999781E-3</v>
      </c>
      <c r="P330">
        <f t="shared" si="21"/>
        <v>8.1999999999999781E-3</v>
      </c>
    </row>
    <row r="331" spans="1:16" x14ac:dyDescent="0.25">
      <c r="A331" t="s">
        <v>0</v>
      </c>
      <c r="B331" t="s">
        <v>35</v>
      </c>
      <c r="C331" t="s">
        <v>2</v>
      </c>
      <c r="D331" t="s">
        <v>95</v>
      </c>
      <c r="E331">
        <v>2.4729999999999999E-3</v>
      </c>
      <c r="F331">
        <v>5.5179999999999998</v>
      </c>
      <c r="G331">
        <f t="shared" si="20"/>
        <v>4.4816962667633203E-4</v>
      </c>
      <c r="H331">
        <v>711111</v>
      </c>
      <c r="O331">
        <f t="shared" si="22"/>
        <v>8.2249999999999789E-3</v>
      </c>
      <c r="P331">
        <f t="shared" si="21"/>
        <v>8.2249999999999789E-3</v>
      </c>
    </row>
    <row r="332" spans="1:16" x14ac:dyDescent="0.25">
      <c r="A332" t="s">
        <v>0</v>
      </c>
      <c r="B332" t="s">
        <v>27</v>
      </c>
      <c r="C332" t="s">
        <v>2</v>
      </c>
      <c r="D332" t="s">
        <v>95</v>
      </c>
      <c r="E332">
        <v>2.3059999999999999E-3</v>
      </c>
      <c r="F332">
        <v>4.915</v>
      </c>
      <c r="G332">
        <f t="shared" si="20"/>
        <v>4.69175991861648E-4</v>
      </c>
      <c r="H332">
        <v>809986</v>
      </c>
      <c r="O332">
        <f t="shared" si="22"/>
        <v>8.2499999999999796E-3</v>
      </c>
      <c r="P332">
        <f t="shared" si="21"/>
        <v>8.2499999999999796E-3</v>
      </c>
    </row>
    <row r="333" spans="1:16" x14ac:dyDescent="0.25">
      <c r="A333" t="s">
        <v>0</v>
      </c>
      <c r="B333" t="s">
        <v>28</v>
      </c>
      <c r="C333" t="s">
        <v>2</v>
      </c>
      <c r="D333" t="s">
        <v>95</v>
      </c>
      <c r="E333">
        <v>3.1900000000000001E-3</v>
      </c>
      <c r="F333">
        <v>6.492</v>
      </c>
      <c r="G333">
        <f t="shared" si="20"/>
        <v>4.9137399876771418E-4</v>
      </c>
      <c r="H333">
        <v>719189</v>
      </c>
      <c r="I333">
        <f>SUM(E330:E333)/4</f>
        <v>2.758E-3</v>
      </c>
      <c r="O333">
        <f t="shared" si="22"/>
        <v>8.2749999999999803E-3</v>
      </c>
      <c r="P333">
        <f t="shared" si="21"/>
        <v>8.2749999999999803E-3</v>
      </c>
    </row>
    <row r="334" spans="1:16" x14ac:dyDescent="0.25">
      <c r="A334" t="s">
        <v>0</v>
      </c>
      <c r="B334" t="s">
        <v>26</v>
      </c>
      <c r="C334" t="s">
        <v>2</v>
      </c>
      <c r="D334" t="s">
        <v>96</v>
      </c>
      <c r="E334">
        <v>2.3909999999999999E-3</v>
      </c>
      <c r="F334">
        <v>4.7389999999999999</v>
      </c>
      <c r="G334">
        <f t="shared" si="20"/>
        <v>5.0453682211437016E-4</v>
      </c>
      <c r="H334">
        <v>623215</v>
      </c>
      <c r="O334">
        <f t="shared" si="22"/>
        <v>8.299999999999981E-3</v>
      </c>
      <c r="P334">
        <f t="shared" si="21"/>
        <v>8.299999999999981E-3</v>
      </c>
    </row>
    <row r="335" spans="1:16" x14ac:dyDescent="0.25">
      <c r="A335" t="s">
        <v>0</v>
      </c>
      <c r="B335" t="s">
        <v>35</v>
      </c>
      <c r="C335" t="s">
        <v>2</v>
      </c>
      <c r="D335" t="s">
        <v>96</v>
      </c>
      <c r="E335">
        <v>2.0830000000000002E-3</v>
      </c>
      <c r="F335">
        <v>4.3499999999999996</v>
      </c>
      <c r="G335">
        <f t="shared" si="20"/>
        <v>4.7885057471264375E-4</v>
      </c>
      <c r="H335">
        <v>646891</v>
      </c>
      <c r="O335">
        <f t="shared" si="22"/>
        <v>8.3249999999999817E-3</v>
      </c>
      <c r="P335">
        <f t="shared" si="21"/>
        <v>8.3249999999999817E-3</v>
      </c>
    </row>
    <row r="336" spans="1:16" x14ac:dyDescent="0.25">
      <c r="A336" t="s">
        <v>0</v>
      </c>
      <c r="B336" t="s">
        <v>27</v>
      </c>
      <c r="C336" t="s">
        <v>2</v>
      </c>
      <c r="D336" t="s">
        <v>96</v>
      </c>
      <c r="E336">
        <v>2.3860000000000001E-3</v>
      </c>
      <c r="F336">
        <v>5.0720000000000001</v>
      </c>
      <c r="G336">
        <f t="shared" si="20"/>
        <v>4.7042586750788645E-4</v>
      </c>
      <c r="H336">
        <v>735681</v>
      </c>
      <c r="O336">
        <f t="shared" si="22"/>
        <v>8.3499999999999824E-3</v>
      </c>
      <c r="P336">
        <f t="shared" si="21"/>
        <v>8.3499999999999824E-3</v>
      </c>
    </row>
    <row r="337" spans="1:16" x14ac:dyDescent="0.25">
      <c r="A337" t="s">
        <v>0</v>
      </c>
      <c r="B337" t="s">
        <v>28</v>
      </c>
      <c r="C337" t="s">
        <v>2</v>
      </c>
      <c r="D337" t="s">
        <v>96</v>
      </c>
      <c r="E337">
        <v>3.0509999999999999E-3</v>
      </c>
      <c r="F337">
        <v>6.5979999999999999</v>
      </c>
      <c r="G337">
        <f t="shared" si="20"/>
        <v>4.6241285237950893E-4</v>
      </c>
      <c r="H337">
        <v>661184</v>
      </c>
      <c r="I337">
        <f>SUM(E334:E337)/4</f>
        <v>2.4777499999999999E-3</v>
      </c>
      <c r="O337">
        <f t="shared" si="22"/>
        <v>8.3749999999999832E-3</v>
      </c>
      <c r="P337">
        <f t="shared" si="21"/>
        <v>8.3749999999999832E-3</v>
      </c>
    </row>
    <row r="338" spans="1:16" x14ac:dyDescent="0.25">
      <c r="A338" t="s">
        <v>0</v>
      </c>
      <c r="B338" t="s">
        <v>26</v>
      </c>
      <c r="C338" t="s">
        <v>2</v>
      </c>
      <c r="D338" t="s">
        <v>97</v>
      </c>
      <c r="E338">
        <v>2.9139999999999999E-3</v>
      </c>
      <c r="F338">
        <v>5.9640000000000004</v>
      </c>
      <c r="G338">
        <f t="shared" si="20"/>
        <v>4.8859825620388994E-4</v>
      </c>
      <c r="H338">
        <v>704445</v>
      </c>
      <c r="O338">
        <f t="shared" si="22"/>
        <v>8.3999999999999839E-3</v>
      </c>
      <c r="P338">
        <f t="shared" si="21"/>
        <v>8.3999999999999839E-3</v>
      </c>
    </row>
    <row r="339" spans="1:16" x14ac:dyDescent="0.25">
      <c r="A339" t="s">
        <v>0</v>
      </c>
      <c r="B339" t="s">
        <v>35</v>
      </c>
      <c r="C339" t="s">
        <v>2</v>
      </c>
      <c r="D339" t="s">
        <v>97</v>
      </c>
      <c r="E339">
        <v>2.1710000000000002E-3</v>
      </c>
      <c r="F339">
        <v>4.7220000000000004</v>
      </c>
      <c r="G339">
        <f t="shared" si="20"/>
        <v>4.5976281236764083E-4</v>
      </c>
      <c r="H339">
        <v>740905</v>
      </c>
      <c r="O339">
        <f t="shared" si="22"/>
        <v>8.4249999999999846E-3</v>
      </c>
      <c r="P339">
        <f t="shared" si="21"/>
        <v>8.4249999999999846E-3</v>
      </c>
    </row>
    <row r="340" spans="1:16" x14ac:dyDescent="0.25">
      <c r="A340" t="s">
        <v>0</v>
      </c>
      <c r="B340" t="s">
        <v>27</v>
      </c>
      <c r="C340" t="s">
        <v>2</v>
      </c>
      <c r="D340" t="s">
        <v>97</v>
      </c>
      <c r="E340">
        <v>2.9190000000000002E-3</v>
      </c>
      <c r="F340">
        <v>6.5060000000000002</v>
      </c>
      <c r="G340">
        <f t="shared" si="20"/>
        <v>4.4866277282508453E-4</v>
      </c>
      <c r="H340">
        <v>842385</v>
      </c>
      <c r="O340">
        <f t="shared" si="22"/>
        <v>8.4499999999999853E-3</v>
      </c>
      <c r="P340">
        <f t="shared" si="21"/>
        <v>8.4499999999999853E-3</v>
      </c>
    </row>
    <row r="341" spans="1:16" x14ac:dyDescent="0.25">
      <c r="A341" t="s">
        <v>0</v>
      </c>
      <c r="B341" t="s">
        <v>28</v>
      </c>
      <c r="C341" t="s">
        <v>2</v>
      </c>
      <c r="D341" t="s">
        <v>97</v>
      </c>
      <c r="E341">
        <v>3.8830000000000002E-3</v>
      </c>
      <c r="F341">
        <v>8.3650000000000002</v>
      </c>
      <c r="G341">
        <f t="shared" si="20"/>
        <v>4.6419605499103408E-4</v>
      </c>
      <c r="H341">
        <v>751291</v>
      </c>
      <c r="I341">
        <f>SUM(E338:E341)/4</f>
        <v>2.9717500000000004E-3</v>
      </c>
      <c r="O341">
        <f t="shared" si="22"/>
        <v>8.474999999999986E-3</v>
      </c>
      <c r="P341">
        <f t="shared" si="21"/>
        <v>8.474999999999986E-3</v>
      </c>
    </row>
    <row r="342" spans="1:16" x14ac:dyDescent="0.25">
      <c r="A342" t="s">
        <v>0</v>
      </c>
      <c r="B342" t="s">
        <v>26</v>
      </c>
      <c r="C342" t="s">
        <v>2</v>
      </c>
      <c r="D342" t="s">
        <v>98</v>
      </c>
      <c r="E342">
        <v>2.9710000000000001E-3</v>
      </c>
      <c r="F342">
        <v>5.9740000000000002</v>
      </c>
      <c r="G342">
        <f t="shared" si="20"/>
        <v>4.9732172748577171E-4</v>
      </c>
      <c r="H342">
        <v>469076</v>
      </c>
      <c r="O342">
        <f t="shared" si="22"/>
        <v>8.4999999999999867E-3</v>
      </c>
      <c r="P342">
        <f t="shared" si="21"/>
        <v>8.4999999999999867E-3</v>
      </c>
    </row>
    <row r="343" spans="1:16" x14ac:dyDescent="0.25">
      <c r="A343" t="s">
        <v>0</v>
      </c>
      <c r="B343" t="s">
        <v>35</v>
      </c>
      <c r="C343" t="s">
        <v>2</v>
      </c>
      <c r="D343" t="s">
        <v>98</v>
      </c>
      <c r="E343">
        <v>1.9070000000000001E-3</v>
      </c>
      <c r="F343">
        <v>3.95</v>
      </c>
      <c r="G343">
        <f t="shared" si="20"/>
        <v>4.8278481012658229E-4</v>
      </c>
      <c r="H343">
        <v>466878</v>
      </c>
      <c r="O343">
        <f t="shared" si="22"/>
        <v>8.5249999999999874E-3</v>
      </c>
      <c r="P343">
        <f t="shared" si="21"/>
        <v>8.5249999999999874E-3</v>
      </c>
    </row>
    <row r="344" spans="1:16" x14ac:dyDescent="0.25">
      <c r="A344" t="s">
        <v>0</v>
      </c>
      <c r="B344" t="s">
        <v>27</v>
      </c>
      <c r="C344" t="s">
        <v>2</v>
      </c>
      <c r="D344" t="s">
        <v>98</v>
      </c>
      <c r="E344">
        <v>1.8710000000000001E-3</v>
      </c>
      <c r="F344">
        <v>3.859</v>
      </c>
      <c r="G344">
        <f t="shared" si="20"/>
        <v>4.848406322881576E-4</v>
      </c>
      <c r="H344">
        <v>531276</v>
      </c>
      <c r="O344">
        <f t="shared" si="22"/>
        <v>8.5499999999999882E-3</v>
      </c>
      <c r="P344">
        <f t="shared" si="21"/>
        <v>8.5499999999999882E-3</v>
      </c>
    </row>
    <row r="345" spans="1:16" x14ac:dyDescent="0.25">
      <c r="A345" t="s">
        <v>0</v>
      </c>
      <c r="B345" t="s">
        <v>28</v>
      </c>
      <c r="C345" t="s">
        <v>2</v>
      </c>
      <c r="D345" t="s">
        <v>98</v>
      </c>
      <c r="E345">
        <v>3.104E-3</v>
      </c>
      <c r="F345">
        <v>6.3789999999999996</v>
      </c>
      <c r="G345">
        <f t="shared" si="20"/>
        <v>4.8659664524220098E-4</v>
      </c>
      <c r="H345">
        <v>490801</v>
      </c>
      <c r="I345">
        <f>SUM(E342:E345)/4</f>
        <v>2.4632500000000002E-3</v>
      </c>
      <c r="O345">
        <f t="shared" si="22"/>
        <v>8.5749999999999889E-3</v>
      </c>
      <c r="P345">
        <f t="shared" si="21"/>
        <v>8.5749999999999889E-3</v>
      </c>
    </row>
    <row r="346" spans="1:16" x14ac:dyDescent="0.25">
      <c r="A346" s="1" t="s">
        <v>0</v>
      </c>
      <c r="B346" s="1" t="s">
        <v>26</v>
      </c>
      <c r="C346" s="1" t="s">
        <v>2</v>
      </c>
      <c r="D346" s="1" t="s">
        <v>99</v>
      </c>
      <c r="E346" s="1">
        <v>6.3400000000000001E-4</v>
      </c>
      <c r="F346" s="1">
        <v>1.06</v>
      </c>
      <c r="G346" s="1">
        <f t="shared" si="20"/>
        <v>5.9811320754716982E-4</v>
      </c>
      <c r="H346" s="1">
        <v>182119</v>
      </c>
      <c r="O346">
        <f t="shared" si="22"/>
        <v>8.5999999999999896E-3</v>
      </c>
      <c r="P346">
        <f t="shared" si="21"/>
        <v>8.5999999999999896E-3</v>
      </c>
    </row>
    <row r="347" spans="1:16" x14ac:dyDescent="0.25">
      <c r="A347" s="1" t="s">
        <v>0</v>
      </c>
      <c r="B347" s="1" t="s">
        <v>35</v>
      </c>
      <c r="C347" s="1" t="s">
        <v>2</v>
      </c>
      <c r="D347" s="1" t="s">
        <v>99</v>
      </c>
      <c r="E347" s="1">
        <v>4.2999999999999999E-4</v>
      </c>
      <c r="F347" s="1">
        <v>0.76700000000000002</v>
      </c>
      <c r="G347" s="1">
        <f t="shared" si="20"/>
        <v>5.6062581486310303E-4</v>
      </c>
      <c r="H347" s="1">
        <v>197193</v>
      </c>
      <c r="O347">
        <f t="shared" si="22"/>
        <v>8.6249999999999903E-3</v>
      </c>
      <c r="P347">
        <f t="shared" si="21"/>
        <v>8.6249999999999903E-3</v>
      </c>
    </row>
    <row r="348" spans="1:16" x14ac:dyDescent="0.25">
      <c r="A348" s="1" t="s">
        <v>0</v>
      </c>
      <c r="B348" s="1" t="s">
        <v>27</v>
      </c>
      <c r="C348" s="1" t="s">
        <v>2</v>
      </c>
      <c r="D348" s="1" t="s">
        <v>99</v>
      </c>
      <c r="E348" s="1">
        <v>4.8999999999999998E-5</v>
      </c>
      <c r="F348" s="1">
        <v>8.7999999999999995E-2</v>
      </c>
      <c r="G348" s="1">
        <f t="shared" si="20"/>
        <v>5.5681818181818187E-4</v>
      </c>
      <c r="H348" s="1">
        <v>223116</v>
      </c>
      <c r="O348">
        <f t="shared" si="22"/>
        <v>8.649999999999991E-3</v>
      </c>
      <c r="P348">
        <f t="shared" si="21"/>
        <v>8.649999999999991E-3</v>
      </c>
    </row>
    <row r="349" spans="1:16" x14ac:dyDescent="0.25">
      <c r="A349" s="1" t="s">
        <v>0</v>
      </c>
      <c r="B349" s="1" t="s">
        <v>28</v>
      </c>
      <c r="C349" s="1" t="s">
        <v>2</v>
      </c>
      <c r="D349" s="1" t="s">
        <v>99</v>
      </c>
      <c r="E349" s="1">
        <v>3.4200000000000002E-4</v>
      </c>
      <c r="F349" s="1">
        <v>0.56499999999999995</v>
      </c>
      <c r="G349" s="1">
        <f t="shared" si="20"/>
        <v>6.0530973451327448E-4</v>
      </c>
      <c r="H349" s="1">
        <v>202307</v>
      </c>
      <c r="I349">
        <f>SUM(E346:E349)/4</f>
        <v>3.6375000000000003E-4</v>
      </c>
      <c r="O349">
        <f t="shared" si="22"/>
        <v>8.6749999999999917E-3</v>
      </c>
      <c r="P349">
        <f t="shared" si="21"/>
        <v>8.6749999999999917E-3</v>
      </c>
    </row>
    <row r="350" spans="1:16" x14ac:dyDescent="0.25">
      <c r="A350" s="1" t="s">
        <v>0</v>
      </c>
      <c r="B350" s="1" t="s">
        <v>26</v>
      </c>
      <c r="C350" s="1" t="s">
        <v>2</v>
      </c>
      <c r="D350" s="1" t="s">
        <v>100</v>
      </c>
      <c r="E350" s="1">
        <v>2.3900000000000001E-4</v>
      </c>
      <c r="F350" s="1">
        <v>0.502</v>
      </c>
      <c r="G350" s="1">
        <f t="shared" si="20"/>
        <v>4.7609561752988048E-4</v>
      </c>
      <c r="H350" s="1">
        <v>490423</v>
      </c>
      <c r="O350">
        <f t="shared" si="22"/>
        <v>8.6999999999999925E-3</v>
      </c>
      <c r="P350">
        <f t="shared" si="21"/>
        <v>8.6999999999999925E-3</v>
      </c>
    </row>
    <row r="351" spans="1:16" x14ac:dyDescent="0.25">
      <c r="A351" s="1" t="s">
        <v>0</v>
      </c>
      <c r="B351" s="1" t="s">
        <v>35</v>
      </c>
      <c r="C351" s="1" t="s">
        <v>2</v>
      </c>
      <c r="D351" s="1" t="s">
        <v>100</v>
      </c>
      <c r="E351" s="1">
        <v>-2.0799999999999999E-4</v>
      </c>
      <c r="F351" s="1">
        <v>-0.42199999999999999</v>
      </c>
      <c r="G351" s="1">
        <f t="shared" si="20"/>
        <v>4.9289099526066344E-4</v>
      </c>
      <c r="H351" s="1">
        <v>491179</v>
      </c>
      <c r="O351">
        <f t="shared" si="22"/>
        <v>8.7249999999999932E-3</v>
      </c>
      <c r="P351">
        <f t="shared" si="21"/>
        <v>8.7249999999999932E-3</v>
      </c>
    </row>
    <row r="352" spans="1:16" x14ac:dyDescent="0.25">
      <c r="A352" s="1" t="s">
        <v>0</v>
      </c>
      <c r="B352" s="1" t="s">
        <v>27</v>
      </c>
      <c r="C352" s="1" t="s">
        <v>2</v>
      </c>
      <c r="D352" s="1" t="s">
        <v>100</v>
      </c>
      <c r="E352" s="1">
        <v>-2.1699999999999999E-4</v>
      </c>
      <c r="F352" s="1">
        <v>-0.47099999999999997</v>
      </c>
      <c r="G352" s="1">
        <f t="shared" si="20"/>
        <v>4.6072186836518047E-4</v>
      </c>
      <c r="H352" s="1">
        <v>558561</v>
      </c>
      <c r="O352">
        <f t="shared" si="22"/>
        <v>8.7499999999999939E-3</v>
      </c>
      <c r="P352">
        <f t="shared" si="21"/>
        <v>8.7499999999999939E-3</v>
      </c>
    </row>
    <row r="353" spans="1:16" x14ac:dyDescent="0.25">
      <c r="A353" s="1" t="s">
        <v>0</v>
      </c>
      <c r="B353" s="1" t="s">
        <v>28</v>
      </c>
      <c r="C353" s="1" t="s">
        <v>2</v>
      </c>
      <c r="D353" s="1" t="s">
        <v>100</v>
      </c>
      <c r="E353" s="1">
        <v>-7.45E-4</v>
      </c>
      <c r="F353" s="1">
        <v>-1.61</v>
      </c>
      <c r="G353" s="1">
        <f t="shared" si="20"/>
        <v>4.6273291925465838E-4</v>
      </c>
      <c r="H353" s="1">
        <v>514154</v>
      </c>
      <c r="I353">
        <f>SUM(E350:E353)/4</f>
        <v>-2.3274999999999999E-4</v>
      </c>
      <c r="O353">
        <f t="shared" si="22"/>
        <v>8.7749999999999946E-3</v>
      </c>
      <c r="P353">
        <f t="shared" si="21"/>
        <v>8.7749999999999946E-3</v>
      </c>
    </row>
    <row r="354" spans="1:16" x14ac:dyDescent="0.25">
      <c r="A354" s="1" t="s">
        <v>0</v>
      </c>
      <c r="B354" s="1" t="s">
        <v>26</v>
      </c>
      <c r="C354" s="1" t="s">
        <v>2</v>
      </c>
      <c r="D354" s="1" t="s">
        <v>101</v>
      </c>
      <c r="E354" s="1">
        <v>6.7400000000000001E-4</v>
      </c>
      <c r="F354" s="1">
        <v>1.1040000000000001</v>
      </c>
      <c r="G354" s="1">
        <f t="shared" si="20"/>
        <v>6.1050724637681157E-4</v>
      </c>
      <c r="H354" s="1">
        <v>174515</v>
      </c>
      <c r="O354">
        <f t="shared" si="22"/>
        <v>8.7999999999999953E-3</v>
      </c>
      <c r="P354">
        <f t="shared" si="21"/>
        <v>8.7999999999999953E-3</v>
      </c>
    </row>
    <row r="355" spans="1:16" x14ac:dyDescent="0.25">
      <c r="A355" s="1" t="s">
        <v>0</v>
      </c>
      <c r="B355" s="1" t="s">
        <v>35</v>
      </c>
      <c r="C355" s="1" t="s">
        <v>2</v>
      </c>
      <c r="D355" s="1" t="s">
        <v>101</v>
      </c>
      <c r="E355" s="1">
        <v>8.8000000000000003E-4</v>
      </c>
      <c r="F355" s="1">
        <v>1.5069999999999999</v>
      </c>
      <c r="G355" s="1">
        <f t="shared" si="20"/>
        <v>5.8394160583941611E-4</v>
      </c>
      <c r="H355" s="1">
        <v>181453</v>
      </c>
      <c r="O355">
        <f t="shared" si="22"/>
        <v>8.824999999999996E-3</v>
      </c>
      <c r="P355">
        <f t="shared" si="21"/>
        <v>8.824999999999996E-3</v>
      </c>
    </row>
    <row r="356" spans="1:16" x14ac:dyDescent="0.25">
      <c r="A356" s="1" t="s">
        <v>0</v>
      </c>
      <c r="B356" s="1" t="s">
        <v>27</v>
      </c>
      <c r="C356" s="1" t="s">
        <v>2</v>
      </c>
      <c r="D356" s="1" t="s">
        <v>101</v>
      </c>
      <c r="E356" s="1">
        <v>1.549E-3</v>
      </c>
      <c r="F356" s="1">
        <v>2.8279999999999998</v>
      </c>
      <c r="G356" s="1">
        <f t="shared" si="20"/>
        <v>5.4773691654879774E-4</v>
      </c>
      <c r="H356" s="1">
        <v>207579</v>
      </c>
      <c r="O356">
        <f t="shared" si="22"/>
        <v>8.8499999999999968E-3</v>
      </c>
      <c r="P356">
        <f t="shared" si="21"/>
        <v>8.8499999999999968E-3</v>
      </c>
    </row>
    <row r="357" spans="1:16" x14ac:dyDescent="0.25">
      <c r="A357" s="1" t="s">
        <v>0</v>
      </c>
      <c r="B357" s="1" t="s">
        <v>28</v>
      </c>
      <c r="C357" s="1" t="s">
        <v>2</v>
      </c>
      <c r="D357" s="1" t="s">
        <v>101</v>
      </c>
      <c r="E357" s="1">
        <v>1.3899999999999999E-4</v>
      </c>
      <c r="F357" s="1">
        <v>0.23300000000000001</v>
      </c>
      <c r="G357" s="1">
        <f t="shared" si="20"/>
        <v>5.965665236051501E-4</v>
      </c>
      <c r="H357" s="1">
        <v>185897</v>
      </c>
      <c r="I357">
        <f>SUM(E354:E357)/4</f>
        <v>8.1049999999999991E-4</v>
      </c>
      <c r="O357">
        <f t="shared" si="22"/>
        <v>8.8749999999999975E-3</v>
      </c>
      <c r="P357">
        <f t="shared" si="21"/>
        <v>8.8749999999999975E-3</v>
      </c>
    </row>
    <row r="358" spans="1:16" x14ac:dyDescent="0.25">
      <c r="A358" s="1" t="s">
        <v>0</v>
      </c>
      <c r="B358" s="1" t="s">
        <v>26</v>
      </c>
      <c r="C358" s="1" t="s">
        <v>2</v>
      </c>
      <c r="D358" s="1" t="s">
        <v>102</v>
      </c>
      <c r="E358" s="1">
        <v>-1.9999999999999999E-6</v>
      </c>
      <c r="F358" s="1">
        <v>-4.0000000000000001E-3</v>
      </c>
      <c r="G358" s="1">
        <f t="shared" si="20"/>
        <v>5.0000000000000001E-4</v>
      </c>
      <c r="H358" s="1">
        <v>451929</v>
      </c>
      <c r="O358">
        <f t="shared" si="22"/>
        <v>8.8999999999999982E-3</v>
      </c>
      <c r="P358">
        <f t="shared" si="21"/>
        <v>8.8999999999999982E-3</v>
      </c>
    </row>
    <row r="359" spans="1:16" x14ac:dyDescent="0.25">
      <c r="A359" s="1" t="s">
        <v>0</v>
      </c>
      <c r="B359" s="1" t="s">
        <v>35</v>
      </c>
      <c r="C359" s="1" t="s">
        <v>2</v>
      </c>
      <c r="D359" s="1" t="s">
        <v>102</v>
      </c>
      <c r="E359" s="1">
        <v>-3.9599999999999998E-4</v>
      </c>
      <c r="F359" s="1">
        <v>-0.86399999999999999</v>
      </c>
      <c r="G359" s="1">
        <f t="shared" si="20"/>
        <v>4.5833333333333332E-4</v>
      </c>
      <c r="H359" s="1">
        <v>461561</v>
      </c>
      <c r="O359">
        <f t="shared" si="22"/>
        <v>8.9249999999999989E-3</v>
      </c>
      <c r="P359">
        <f t="shared" si="21"/>
        <v>8.9249999999999989E-3</v>
      </c>
    </row>
    <row r="360" spans="1:16" x14ac:dyDescent="0.25">
      <c r="A360" s="1" t="s">
        <v>0</v>
      </c>
      <c r="B360" s="1" t="s">
        <v>27</v>
      </c>
      <c r="C360" s="1" t="s">
        <v>2</v>
      </c>
      <c r="D360" s="1" t="s">
        <v>102</v>
      </c>
      <c r="E360" s="1">
        <v>-1.6000000000000001E-4</v>
      </c>
      <c r="F360" s="1">
        <v>-0.375</v>
      </c>
      <c r="G360" s="1">
        <f t="shared" si="20"/>
        <v>4.2666666666666672E-4</v>
      </c>
      <c r="H360" s="1">
        <v>525275</v>
      </c>
      <c r="O360">
        <f t="shared" si="22"/>
        <v>8.9499999999999996E-3</v>
      </c>
      <c r="P360">
        <f t="shared" si="21"/>
        <v>8.9499999999999996E-3</v>
      </c>
    </row>
    <row r="361" spans="1:16" x14ac:dyDescent="0.25">
      <c r="A361" s="1" t="s">
        <v>0</v>
      </c>
      <c r="B361" s="1" t="s">
        <v>28</v>
      </c>
      <c r="C361" s="1" t="s">
        <v>2</v>
      </c>
      <c r="D361" s="1" t="s">
        <v>102</v>
      </c>
      <c r="E361" s="1">
        <v>2.1499999999999999E-4</v>
      </c>
      <c r="F361" s="1">
        <v>0.47299999999999998</v>
      </c>
      <c r="G361" s="1">
        <f t="shared" si="20"/>
        <v>4.5454545454545455E-4</v>
      </c>
      <c r="H361" s="1">
        <v>477584</v>
      </c>
      <c r="I361">
        <f>SUM(E358:E361)/4</f>
        <v>-8.5749999999999997E-5</v>
      </c>
      <c r="O361">
        <f t="shared" si="22"/>
        <v>8.9750000000000003E-3</v>
      </c>
      <c r="P361">
        <f t="shared" si="21"/>
        <v>8.9750000000000003E-3</v>
      </c>
    </row>
    <row r="362" spans="1:16" x14ac:dyDescent="0.25">
      <c r="A362" s="1" t="s">
        <v>0</v>
      </c>
      <c r="B362" s="1" t="s">
        <v>26</v>
      </c>
      <c r="C362" s="1" t="s">
        <v>2</v>
      </c>
      <c r="D362" s="1" t="s">
        <v>103</v>
      </c>
      <c r="E362" s="1">
        <v>1.9250000000000001E-3</v>
      </c>
      <c r="F362" s="1">
        <v>3.7869999999999999</v>
      </c>
      <c r="G362" s="1">
        <f t="shared" si="20"/>
        <v>5.0831792975970433E-4</v>
      </c>
      <c r="H362" s="1">
        <v>592874</v>
      </c>
      <c r="O362">
        <f t="shared" si="22"/>
        <v>9.0000000000000011E-3</v>
      </c>
      <c r="P362">
        <f t="shared" si="21"/>
        <v>9.0000000000000011E-3</v>
      </c>
    </row>
    <row r="363" spans="1:16" x14ac:dyDescent="0.25">
      <c r="A363" s="1" t="s">
        <v>0</v>
      </c>
      <c r="B363" s="1" t="s">
        <v>35</v>
      </c>
      <c r="C363" s="1" t="s">
        <v>2</v>
      </c>
      <c r="D363" s="1" t="s">
        <v>103</v>
      </c>
      <c r="E363" s="1">
        <v>1.467E-3</v>
      </c>
      <c r="F363" s="1">
        <v>3.1989999999999998</v>
      </c>
      <c r="G363" s="1">
        <f t="shared" si="20"/>
        <v>4.5858080650203192E-4</v>
      </c>
      <c r="H363" s="1">
        <v>605800</v>
      </c>
      <c r="O363">
        <f t="shared" si="22"/>
        <v>9.0250000000000018E-3</v>
      </c>
      <c r="P363">
        <f t="shared" si="21"/>
        <v>9.0250000000000018E-3</v>
      </c>
    </row>
    <row r="364" spans="1:16" x14ac:dyDescent="0.25">
      <c r="A364" s="1" t="s">
        <v>0</v>
      </c>
      <c r="B364" s="1" t="s">
        <v>27</v>
      </c>
      <c r="C364" s="1" t="s">
        <v>2</v>
      </c>
      <c r="D364" s="1" t="s">
        <v>103</v>
      </c>
      <c r="E364" s="1">
        <v>1.8159999999999999E-3</v>
      </c>
      <c r="F364" s="1">
        <v>3.8919999999999999</v>
      </c>
      <c r="G364" s="1">
        <f t="shared" si="20"/>
        <v>4.6659815005138747E-4</v>
      </c>
      <c r="H364" s="1">
        <v>688110</v>
      </c>
      <c r="O364">
        <f t="shared" si="22"/>
        <v>9.0500000000000025E-3</v>
      </c>
      <c r="P364">
        <f t="shared" si="21"/>
        <v>9.0500000000000025E-3</v>
      </c>
    </row>
    <row r="365" spans="1:16" x14ac:dyDescent="0.25">
      <c r="A365" s="1" t="s">
        <v>0</v>
      </c>
      <c r="B365" s="1" t="s">
        <v>28</v>
      </c>
      <c r="C365" s="1" t="s">
        <v>2</v>
      </c>
      <c r="D365" s="1" t="s">
        <v>103</v>
      </c>
      <c r="E365" s="1">
        <v>2.098E-3</v>
      </c>
      <c r="F365" s="1">
        <v>4.3410000000000002</v>
      </c>
      <c r="G365" s="1">
        <f t="shared" si="20"/>
        <v>4.8329877908316057E-4</v>
      </c>
      <c r="H365" s="1">
        <v>624399</v>
      </c>
      <c r="I365">
        <f>SUM(E362:E365)/4</f>
        <v>1.8265E-3</v>
      </c>
      <c r="O365">
        <f t="shared" si="22"/>
        <v>9.0750000000000032E-3</v>
      </c>
      <c r="P365">
        <f t="shared" si="21"/>
        <v>9.0750000000000032E-3</v>
      </c>
    </row>
    <row r="366" spans="1:16" x14ac:dyDescent="0.25">
      <c r="A366" s="1" t="s">
        <v>0</v>
      </c>
      <c r="B366" s="1" t="s">
        <v>26</v>
      </c>
      <c r="C366" s="1" t="s">
        <v>2</v>
      </c>
      <c r="D366" s="1" t="s">
        <v>104</v>
      </c>
      <c r="E366" s="1">
        <v>-1.5799999999999999E-4</v>
      </c>
      <c r="F366" s="1">
        <v>-0.33200000000000002</v>
      </c>
      <c r="G366" s="1">
        <f t="shared" si="20"/>
        <v>4.7590361445783126E-4</v>
      </c>
      <c r="H366" s="1">
        <v>459415</v>
      </c>
      <c r="O366">
        <f t="shared" si="22"/>
        <v>9.1000000000000039E-3</v>
      </c>
      <c r="P366">
        <f t="shared" si="21"/>
        <v>9.1000000000000039E-3</v>
      </c>
    </row>
    <row r="367" spans="1:16" x14ac:dyDescent="0.25">
      <c r="A367" s="1" t="s">
        <v>0</v>
      </c>
      <c r="B367" s="1" t="s">
        <v>35</v>
      </c>
      <c r="C367" s="1" t="s">
        <v>2</v>
      </c>
      <c r="D367" s="1" t="s">
        <v>104</v>
      </c>
      <c r="E367" s="1">
        <v>1.46E-4</v>
      </c>
      <c r="F367" s="1">
        <v>0.30099999999999999</v>
      </c>
      <c r="G367" s="1">
        <f t="shared" si="20"/>
        <v>4.8504983388704322E-4</v>
      </c>
      <c r="H367" s="1">
        <v>463869</v>
      </c>
      <c r="O367">
        <f t="shared" si="22"/>
        <v>9.1250000000000046E-3</v>
      </c>
      <c r="P367">
        <f t="shared" si="21"/>
        <v>9.1250000000000046E-3</v>
      </c>
    </row>
    <row r="368" spans="1:16" x14ac:dyDescent="0.25">
      <c r="A368" s="1" t="s">
        <v>0</v>
      </c>
      <c r="B368" s="1" t="s">
        <v>27</v>
      </c>
      <c r="C368" s="1" t="s">
        <v>2</v>
      </c>
      <c r="D368" s="1" t="s">
        <v>104</v>
      </c>
      <c r="E368" s="1">
        <v>-3.1399999999999999E-4</v>
      </c>
      <c r="F368" s="1">
        <v>-0.67400000000000004</v>
      </c>
      <c r="G368" s="1">
        <f t="shared" si="20"/>
        <v>4.6587537091988127E-4</v>
      </c>
      <c r="H368" s="1">
        <v>528557</v>
      </c>
      <c r="O368">
        <f t="shared" si="22"/>
        <v>9.1500000000000054E-3</v>
      </c>
      <c r="P368">
        <f t="shared" si="21"/>
        <v>9.1500000000000054E-3</v>
      </c>
    </row>
    <row r="369" spans="1:16" x14ac:dyDescent="0.25">
      <c r="A369" s="1" t="s">
        <v>0</v>
      </c>
      <c r="B369" s="1" t="s">
        <v>28</v>
      </c>
      <c r="C369" s="1" t="s">
        <v>2</v>
      </c>
      <c r="D369" s="1" t="s">
        <v>104</v>
      </c>
      <c r="E369" s="1">
        <v>-1.44E-4</v>
      </c>
      <c r="F369" s="1">
        <v>-0.30399999999999999</v>
      </c>
      <c r="G369" s="1">
        <f t="shared" si="20"/>
        <v>4.7368421052631582E-4</v>
      </c>
      <c r="H369" s="1">
        <v>482923</v>
      </c>
      <c r="I369">
        <f>SUM(E366:E369)/4</f>
        <v>-1.1750000000000001E-4</v>
      </c>
      <c r="O369">
        <f t="shared" si="22"/>
        <v>9.1750000000000061E-3</v>
      </c>
      <c r="P369">
        <f t="shared" si="21"/>
        <v>9.1750000000000061E-3</v>
      </c>
    </row>
    <row r="370" spans="1:16" x14ac:dyDescent="0.25">
      <c r="A370" t="s">
        <v>0</v>
      </c>
      <c r="B370" t="s">
        <v>132</v>
      </c>
      <c r="C370" t="s">
        <v>105</v>
      </c>
      <c r="D370" t="s">
        <v>126</v>
      </c>
      <c r="E370">
        <v>-2.1710000000000002E-3</v>
      </c>
      <c r="F370">
        <v>-1.794</v>
      </c>
      <c r="G370">
        <f t="shared" si="20"/>
        <v>1.2101449275362319E-3</v>
      </c>
      <c r="H370">
        <v>37253</v>
      </c>
      <c r="O370">
        <f t="shared" si="22"/>
        <v>9.2000000000000068E-3</v>
      </c>
      <c r="P370">
        <f t="shared" si="21"/>
        <v>9.2000000000000068E-3</v>
      </c>
    </row>
    <row r="371" spans="1:16" x14ac:dyDescent="0.25">
      <c r="A371" t="s">
        <v>0</v>
      </c>
      <c r="B371" t="s">
        <v>132</v>
      </c>
      <c r="C371" t="s">
        <v>105</v>
      </c>
      <c r="D371" t="s">
        <v>106</v>
      </c>
      <c r="E371">
        <v>-1.2149999999999999E-3</v>
      </c>
      <c r="F371">
        <v>-1.9490000000000001</v>
      </c>
      <c r="G371">
        <f t="shared" si="20"/>
        <v>6.2339661364802456E-4</v>
      </c>
      <c r="H371">
        <v>266204</v>
      </c>
      <c r="O371">
        <f t="shared" si="22"/>
        <v>9.2250000000000075E-3</v>
      </c>
      <c r="P371">
        <f t="shared" si="21"/>
        <v>9.2250000000000075E-3</v>
      </c>
    </row>
    <row r="372" spans="1:16" x14ac:dyDescent="0.25">
      <c r="A372" t="s">
        <v>0</v>
      </c>
      <c r="B372" t="s">
        <v>132</v>
      </c>
      <c r="C372" t="s">
        <v>105</v>
      </c>
      <c r="D372" t="s">
        <v>122</v>
      </c>
      <c r="E372">
        <v>-1.1670000000000001E-3</v>
      </c>
      <c r="F372">
        <v>-2.3290000000000002</v>
      </c>
      <c r="G372">
        <f t="shared" si="20"/>
        <v>5.0107342206955779E-4</v>
      </c>
      <c r="H372">
        <v>790581</v>
      </c>
      <c r="O372">
        <f t="shared" si="22"/>
        <v>9.2500000000000082E-3</v>
      </c>
      <c r="P372">
        <f t="shared" si="21"/>
        <v>9.2500000000000082E-3</v>
      </c>
    </row>
    <row r="373" spans="1:16" x14ac:dyDescent="0.25">
      <c r="A373" t="s">
        <v>0</v>
      </c>
      <c r="B373" t="s">
        <v>132</v>
      </c>
      <c r="C373" t="s">
        <v>105</v>
      </c>
      <c r="D373" t="s">
        <v>109</v>
      </c>
      <c r="E373">
        <v>-1.0169999999999999E-3</v>
      </c>
      <c r="F373">
        <v>-1.9450000000000001</v>
      </c>
      <c r="G373">
        <f t="shared" si="20"/>
        <v>5.2287917737789196E-4</v>
      </c>
      <c r="H373">
        <v>529859</v>
      </c>
      <c r="O373">
        <f t="shared" si="22"/>
        <v>9.2750000000000089E-3</v>
      </c>
      <c r="P373">
        <f t="shared" si="21"/>
        <v>9.2750000000000089E-3</v>
      </c>
    </row>
    <row r="374" spans="1:16" x14ac:dyDescent="0.25">
      <c r="A374" t="s">
        <v>0</v>
      </c>
      <c r="B374" t="s">
        <v>132</v>
      </c>
      <c r="C374" t="s">
        <v>105</v>
      </c>
      <c r="D374" t="s">
        <v>107</v>
      </c>
      <c r="E374">
        <v>-1.005E-3</v>
      </c>
      <c r="F374">
        <v>-1.7909999999999999</v>
      </c>
      <c r="G374">
        <f t="shared" si="20"/>
        <v>5.6113902847571191E-4</v>
      </c>
      <c r="H374">
        <v>367695</v>
      </c>
      <c r="O374">
        <f t="shared" si="22"/>
        <v>9.3000000000000096E-3</v>
      </c>
      <c r="P374">
        <f t="shared" si="21"/>
        <v>9.3000000000000096E-3</v>
      </c>
    </row>
    <row r="375" spans="1:16" x14ac:dyDescent="0.25">
      <c r="A375" t="s">
        <v>0</v>
      </c>
      <c r="B375" t="s">
        <v>132</v>
      </c>
      <c r="C375" t="s">
        <v>105</v>
      </c>
      <c r="D375" t="s">
        <v>114</v>
      </c>
      <c r="E375">
        <v>-9.8499999999999998E-4</v>
      </c>
      <c r="F375">
        <v>-1.972</v>
      </c>
      <c r="G375">
        <f t="shared" si="20"/>
        <v>4.9949290060851922E-4</v>
      </c>
      <c r="H375">
        <v>692726</v>
      </c>
      <c r="O375">
        <f t="shared" si="22"/>
        <v>9.3250000000000104E-3</v>
      </c>
      <c r="P375">
        <f t="shared" si="21"/>
        <v>9.3250000000000104E-3</v>
      </c>
    </row>
    <row r="376" spans="1:16" x14ac:dyDescent="0.25">
      <c r="A376" t="s">
        <v>0</v>
      </c>
      <c r="B376" t="s">
        <v>132</v>
      </c>
      <c r="C376" t="s">
        <v>105</v>
      </c>
      <c r="D376" t="s">
        <v>127</v>
      </c>
      <c r="E376">
        <v>-9.1E-4</v>
      </c>
      <c r="F376">
        <v>-1.839</v>
      </c>
      <c r="G376">
        <f t="shared" si="20"/>
        <v>4.948341489940185E-4</v>
      </c>
      <c r="H376">
        <v>690020</v>
      </c>
      <c r="O376">
        <f t="shared" si="22"/>
        <v>9.3500000000000111E-3</v>
      </c>
      <c r="P376">
        <f t="shared" si="21"/>
        <v>9.3500000000000111E-3</v>
      </c>
    </row>
    <row r="377" spans="1:16" x14ac:dyDescent="0.25">
      <c r="A377" t="s">
        <v>0</v>
      </c>
      <c r="B377" t="s">
        <v>132</v>
      </c>
      <c r="C377" t="s">
        <v>105</v>
      </c>
      <c r="D377" t="s">
        <v>110</v>
      </c>
      <c r="E377">
        <v>-8.7399999999999999E-4</v>
      </c>
      <c r="F377">
        <v>-1.653</v>
      </c>
      <c r="G377">
        <f t="shared" si="20"/>
        <v>5.2873563218390799E-4</v>
      </c>
      <c r="H377">
        <v>576537</v>
      </c>
      <c r="O377">
        <f t="shared" si="22"/>
        <v>9.3750000000000118E-3</v>
      </c>
      <c r="P377">
        <f t="shared" si="21"/>
        <v>9.3750000000000118E-3</v>
      </c>
    </row>
    <row r="378" spans="1:16" x14ac:dyDescent="0.25">
      <c r="A378" t="s">
        <v>0</v>
      </c>
      <c r="B378" t="s">
        <v>132</v>
      </c>
      <c r="C378" t="s">
        <v>105</v>
      </c>
      <c r="D378" t="s">
        <v>108</v>
      </c>
      <c r="E378">
        <v>-8.3500000000000002E-4</v>
      </c>
      <c r="F378">
        <v>-1.5680000000000001</v>
      </c>
      <c r="G378">
        <f t="shared" si="20"/>
        <v>5.3252551020408162E-4</v>
      </c>
      <c r="H378">
        <v>475947</v>
      </c>
      <c r="O378">
        <f t="shared" si="22"/>
        <v>9.4000000000000125E-3</v>
      </c>
      <c r="P378">
        <f t="shared" si="21"/>
        <v>9.4000000000000125E-3</v>
      </c>
    </row>
    <row r="379" spans="1:16" x14ac:dyDescent="0.25">
      <c r="A379" t="s">
        <v>0</v>
      </c>
      <c r="B379" t="s">
        <v>132</v>
      </c>
      <c r="C379" t="s">
        <v>105</v>
      </c>
      <c r="D379" t="s">
        <v>116</v>
      </c>
      <c r="E379">
        <v>-8.25E-4</v>
      </c>
      <c r="F379">
        <v>-1.591</v>
      </c>
      <c r="G379">
        <f t="shared" si="20"/>
        <v>5.1854179761156509E-4</v>
      </c>
      <c r="H379">
        <v>747937</v>
      </c>
      <c r="O379">
        <f t="shared" si="22"/>
        <v>9.4250000000000132E-3</v>
      </c>
      <c r="P379">
        <f t="shared" si="21"/>
        <v>9.4250000000000132E-3</v>
      </c>
    </row>
    <row r="380" spans="1:16" x14ac:dyDescent="0.25">
      <c r="A380" t="s">
        <v>0</v>
      </c>
      <c r="B380" t="s">
        <v>132</v>
      </c>
      <c r="C380" t="s">
        <v>105</v>
      </c>
      <c r="D380" t="s">
        <v>124</v>
      </c>
      <c r="E380">
        <v>-8.2299999999999995E-4</v>
      </c>
      <c r="F380">
        <v>-1.6679999999999999</v>
      </c>
      <c r="G380">
        <f t="shared" si="20"/>
        <v>4.9340527577937648E-4</v>
      </c>
      <c r="H380">
        <v>792844</v>
      </c>
      <c r="O380">
        <f t="shared" si="22"/>
        <v>9.4500000000000139E-3</v>
      </c>
      <c r="P380">
        <f t="shared" si="21"/>
        <v>9.4500000000000139E-3</v>
      </c>
    </row>
    <row r="381" spans="1:16" x14ac:dyDescent="0.25">
      <c r="A381" t="s">
        <v>0</v>
      </c>
      <c r="B381" t="s">
        <v>132</v>
      </c>
      <c r="C381" t="s">
        <v>105</v>
      </c>
      <c r="D381" t="s">
        <v>120</v>
      </c>
      <c r="E381">
        <v>-8.1499999999999997E-4</v>
      </c>
      <c r="F381">
        <v>-1.758</v>
      </c>
      <c r="G381">
        <f t="shared" si="20"/>
        <v>4.6359499431171782E-4</v>
      </c>
      <c r="H381">
        <v>795729</v>
      </c>
      <c r="O381">
        <f t="shared" si="22"/>
        <v>9.4750000000000147E-3</v>
      </c>
      <c r="P381">
        <f t="shared" si="21"/>
        <v>9.4750000000000147E-3</v>
      </c>
    </row>
    <row r="382" spans="1:16" x14ac:dyDescent="0.25">
      <c r="A382" t="s">
        <v>0</v>
      </c>
      <c r="B382" t="s">
        <v>132</v>
      </c>
      <c r="C382" t="s">
        <v>105</v>
      </c>
      <c r="D382" t="s">
        <v>117</v>
      </c>
      <c r="E382">
        <v>-7.0500000000000001E-4</v>
      </c>
      <c r="F382">
        <v>-1.3640000000000001</v>
      </c>
      <c r="G382">
        <f t="shared" si="20"/>
        <v>5.1686217008797646E-4</v>
      </c>
      <c r="H382">
        <v>677970</v>
      </c>
      <c r="O382">
        <f t="shared" si="22"/>
        <v>9.5000000000000154E-3</v>
      </c>
      <c r="P382">
        <f t="shared" si="21"/>
        <v>9.5000000000000154E-3</v>
      </c>
    </row>
    <row r="383" spans="1:16" x14ac:dyDescent="0.25">
      <c r="A383" t="s">
        <v>0</v>
      </c>
      <c r="B383" t="s">
        <v>132</v>
      </c>
      <c r="C383" t="s">
        <v>105</v>
      </c>
      <c r="D383" t="s">
        <v>121</v>
      </c>
      <c r="E383">
        <v>-6.1499999999999999E-4</v>
      </c>
      <c r="F383">
        <v>-1.2549999999999999</v>
      </c>
      <c r="G383">
        <f t="shared" si="20"/>
        <v>4.9003984063745022E-4</v>
      </c>
      <c r="H383">
        <v>798848</v>
      </c>
      <c r="O383">
        <f t="shared" si="22"/>
        <v>9.5250000000000161E-3</v>
      </c>
      <c r="P383">
        <f t="shared" si="21"/>
        <v>9.5250000000000161E-3</v>
      </c>
    </row>
    <row r="384" spans="1:16" x14ac:dyDescent="0.25">
      <c r="A384" t="s">
        <v>0</v>
      </c>
      <c r="B384" t="s">
        <v>132</v>
      </c>
      <c r="C384" t="s">
        <v>105</v>
      </c>
      <c r="D384" t="s">
        <v>130</v>
      </c>
      <c r="E384">
        <v>-5.3499999999999999E-4</v>
      </c>
      <c r="F384">
        <v>-0.82099999999999995</v>
      </c>
      <c r="G384">
        <f t="shared" si="20"/>
        <v>6.5164433617539584E-4</v>
      </c>
      <c r="H384">
        <v>208192</v>
      </c>
      <c r="O384">
        <f t="shared" si="22"/>
        <v>9.5500000000000168E-3</v>
      </c>
      <c r="P384">
        <f t="shared" si="21"/>
        <v>9.5500000000000168E-3</v>
      </c>
    </row>
    <row r="385" spans="1:16" x14ac:dyDescent="0.25">
      <c r="A385" t="s">
        <v>0</v>
      </c>
      <c r="B385" t="s">
        <v>132</v>
      </c>
      <c r="C385" t="s">
        <v>105</v>
      </c>
      <c r="D385" t="s">
        <v>128</v>
      </c>
      <c r="E385">
        <v>-4.3899999999999999E-4</v>
      </c>
      <c r="F385">
        <v>-0.65800000000000003</v>
      </c>
      <c r="G385">
        <f t="shared" si="20"/>
        <v>6.6717325227963519E-4</v>
      </c>
      <c r="H385">
        <v>192152</v>
      </c>
      <c r="O385">
        <f t="shared" si="22"/>
        <v>9.5750000000000175E-3</v>
      </c>
      <c r="P385">
        <f t="shared" si="21"/>
        <v>9.5750000000000175E-3</v>
      </c>
    </row>
    <row r="386" spans="1:16" x14ac:dyDescent="0.25">
      <c r="A386" t="s">
        <v>0</v>
      </c>
      <c r="B386" t="s">
        <v>132</v>
      </c>
      <c r="C386" t="s">
        <v>105</v>
      </c>
      <c r="D386" t="s">
        <v>129</v>
      </c>
      <c r="E386">
        <v>-4.1899999999999999E-4</v>
      </c>
      <c r="F386">
        <v>-0.79500000000000004</v>
      </c>
      <c r="G386">
        <f t="shared" ref="G386:G449" si="23">E386/F386</f>
        <v>5.2704402515723269E-4</v>
      </c>
      <c r="H386">
        <v>595923</v>
      </c>
      <c r="O386">
        <f t="shared" si="22"/>
        <v>9.6000000000000182E-3</v>
      </c>
      <c r="P386">
        <f t="shared" si="21"/>
        <v>9.6000000000000182E-3</v>
      </c>
    </row>
    <row r="387" spans="1:16" x14ac:dyDescent="0.25">
      <c r="A387" t="s">
        <v>0</v>
      </c>
      <c r="B387" t="s">
        <v>132</v>
      </c>
      <c r="C387" t="s">
        <v>105</v>
      </c>
      <c r="D387" t="s">
        <v>112</v>
      </c>
      <c r="E387">
        <v>-4.1100000000000002E-4</v>
      </c>
      <c r="F387">
        <v>-0.84599999999999997</v>
      </c>
      <c r="G387">
        <f t="shared" si="23"/>
        <v>4.8581560283687949E-4</v>
      </c>
      <c r="H387">
        <v>726818</v>
      </c>
      <c r="O387">
        <f t="shared" si="22"/>
        <v>9.625000000000019E-3</v>
      </c>
      <c r="P387">
        <f t="shared" ref="P387:P402" si="24">P386+0.000025</f>
        <v>9.625000000000019E-3</v>
      </c>
    </row>
    <row r="388" spans="1:16" x14ac:dyDescent="0.25">
      <c r="A388" t="s">
        <v>0</v>
      </c>
      <c r="B388" t="s">
        <v>132</v>
      </c>
      <c r="C388" t="s">
        <v>105</v>
      </c>
      <c r="D388" t="s">
        <v>118</v>
      </c>
      <c r="E388">
        <v>-4.0299999999999998E-4</v>
      </c>
      <c r="F388">
        <v>-0.78600000000000003</v>
      </c>
      <c r="G388">
        <f t="shared" si="23"/>
        <v>5.1272264631043254E-4</v>
      </c>
      <c r="H388">
        <v>696659</v>
      </c>
      <c r="O388">
        <f t="shared" ref="O388:O402" si="25">O387+0.000025</f>
        <v>9.6500000000000197E-3</v>
      </c>
      <c r="P388">
        <f t="shared" si="24"/>
        <v>9.6500000000000197E-3</v>
      </c>
    </row>
    <row r="389" spans="1:16" x14ac:dyDescent="0.25">
      <c r="A389" t="s">
        <v>0</v>
      </c>
      <c r="B389" t="s">
        <v>132</v>
      </c>
      <c r="C389" t="s">
        <v>105</v>
      </c>
      <c r="D389" t="s">
        <v>111</v>
      </c>
      <c r="E389">
        <v>-3.6099999999999999E-4</v>
      </c>
      <c r="F389">
        <v>-0.67900000000000005</v>
      </c>
      <c r="G389">
        <f t="shared" si="23"/>
        <v>5.3166421207658313E-4</v>
      </c>
      <c r="H389">
        <v>648163</v>
      </c>
      <c r="O389">
        <f t="shared" si="25"/>
        <v>9.6750000000000204E-3</v>
      </c>
      <c r="P389">
        <f t="shared" si="24"/>
        <v>9.6750000000000204E-3</v>
      </c>
    </row>
    <row r="390" spans="1:16" x14ac:dyDescent="0.25">
      <c r="A390" t="s">
        <v>0</v>
      </c>
      <c r="B390" t="s">
        <v>132</v>
      </c>
      <c r="C390" t="s">
        <v>105</v>
      </c>
      <c r="D390" t="s">
        <v>123</v>
      </c>
      <c r="E390">
        <v>-3.6000000000000002E-4</v>
      </c>
      <c r="F390">
        <v>-0.73</v>
      </c>
      <c r="G390">
        <f t="shared" si="23"/>
        <v>4.9315068493150694E-4</v>
      </c>
      <c r="H390">
        <v>798213</v>
      </c>
      <c r="O390">
        <f t="shared" si="25"/>
        <v>9.7000000000000211E-3</v>
      </c>
      <c r="P390">
        <f t="shared" si="24"/>
        <v>9.7000000000000211E-3</v>
      </c>
    </row>
    <row r="391" spans="1:16" x14ac:dyDescent="0.25">
      <c r="A391" t="s">
        <v>0</v>
      </c>
      <c r="B391" t="s">
        <v>132</v>
      </c>
      <c r="C391" t="s">
        <v>105</v>
      </c>
      <c r="D391" t="s">
        <v>115</v>
      </c>
      <c r="E391">
        <v>-2.9799999999999998E-4</v>
      </c>
      <c r="F391">
        <v>-0.56299999999999994</v>
      </c>
      <c r="G391">
        <f t="shared" si="23"/>
        <v>5.2930728241563061E-4</v>
      </c>
      <c r="H391">
        <v>653635</v>
      </c>
      <c r="O391">
        <f t="shared" si="25"/>
        <v>9.7250000000000218E-3</v>
      </c>
      <c r="P391">
        <f t="shared" si="24"/>
        <v>9.7250000000000218E-3</v>
      </c>
    </row>
    <row r="392" spans="1:16" x14ac:dyDescent="0.25">
      <c r="A392" t="s">
        <v>0</v>
      </c>
      <c r="B392" t="s">
        <v>132</v>
      </c>
      <c r="C392" t="s">
        <v>105</v>
      </c>
      <c r="D392" t="s">
        <v>113</v>
      </c>
      <c r="E392">
        <v>-6.9999999999999994E-5</v>
      </c>
      <c r="F392">
        <v>-0.14399999999999999</v>
      </c>
      <c r="G392">
        <f t="shared" si="23"/>
        <v>4.861111111111111E-4</v>
      </c>
      <c r="H392">
        <v>690264</v>
      </c>
      <c r="O392">
        <f t="shared" si="25"/>
        <v>9.7500000000000225E-3</v>
      </c>
      <c r="P392">
        <f t="shared" si="24"/>
        <v>9.7500000000000225E-3</v>
      </c>
    </row>
    <row r="393" spans="1:16" x14ac:dyDescent="0.25">
      <c r="A393" t="s">
        <v>0</v>
      </c>
      <c r="B393" t="s">
        <v>132</v>
      </c>
      <c r="C393" t="s">
        <v>105</v>
      </c>
      <c r="D393" t="s">
        <v>119</v>
      </c>
      <c r="E393">
        <v>2.4000000000000001E-5</v>
      </c>
      <c r="F393">
        <v>4.8000000000000001E-2</v>
      </c>
      <c r="G393">
        <f t="shared" si="23"/>
        <v>5.0000000000000001E-4</v>
      </c>
      <c r="H393">
        <v>779966</v>
      </c>
      <c r="O393">
        <f t="shared" si="25"/>
        <v>9.7750000000000233E-3</v>
      </c>
      <c r="P393">
        <f t="shared" si="24"/>
        <v>9.7750000000000233E-3</v>
      </c>
    </row>
    <row r="394" spans="1:16" x14ac:dyDescent="0.25">
      <c r="A394" t="s">
        <v>0</v>
      </c>
      <c r="B394" t="s">
        <v>132</v>
      </c>
      <c r="C394" t="s">
        <v>105</v>
      </c>
      <c r="D394" t="s">
        <v>131</v>
      </c>
      <c r="E394">
        <v>2.2699999999999999E-4</v>
      </c>
      <c r="F394">
        <v>0.307</v>
      </c>
      <c r="G394">
        <f t="shared" si="23"/>
        <v>7.3941368078175895E-4</v>
      </c>
      <c r="H394">
        <v>155801</v>
      </c>
      <c r="O394">
        <f t="shared" si="25"/>
        <v>9.800000000000024E-3</v>
      </c>
      <c r="P394">
        <f t="shared" si="24"/>
        <v>9.800000000000024E-3</v>
      </c>
    </row>
    <row r="395" spans="1:16" x14ac:dyDescent="0.25">
      <c r="A395" t="s">
        <v>0</v>
      </c>
      <c r="B395" t="s">
        <v>132</v>
      </c>
      <c r="C395" t="s">
        <v>105</v>
      </c>
      <c r="D395" t="s">
        <v>125</v>
      </c>
      <c r="E395">
        <v>7.8200000000000003E-4</v>
      </c>
      <c r="F395">
        <v>0.49399999999999999</v>
      </c>
      <c r="G395">
        <f t="shared" si="23"/>
        <v>1.5829959514170042E-3</v>
      </c>
      <c r="H395">
        <v>24076</v>
      </c>
      <c r="O395">
        <f t="shared" si="25"/>
        <v>9.8250000000000247E-3</v>
      </c>
      <c r="P395">
        <f t="shared" si="24"/>
        <v>9.8250000000000247E-3</v>
      </c>
    </row>
    <row r="396" spans="1:16" x14ac:dyDescent="0.25">
      <c r="A396" t="s">
        <v>0</v>
      </c>
      <c r="B396" t="s">
        <v>134</v>
      </c>
      <c r="C396" t="s">
        <v>105</v>
      </c>
      <c r="D396" t="s">
        <v>126</v>
      </c>
      <c r="E396">
        <v>-4.8500000000000003E-4</v>
      </c>
      <c r="F396">
        <v>-0.43</v>
      </c>
      <c r="G396">
        <f t="shared" si="23"/>
        <v>1.1279069767441861E-3</v>
      </c>
      <c r="H396">
        <v>35643</v>
      </c>
      <c r="O396">
        <f t="shared" si="25"/>
        <v>9.8500000000000254E-3</v>
      </c>
      <c r="P396">
        <f t="shared" si="24"/>
        <v>9.8500000000000254E-3</v>
      </c>
    </row>
    <row r="397" spans="1:16" x14ac:dyDescent="0.25">
      <c r="A397" t="s">
        <v>0</v>
      </c>
      <c r="B397" t="s">
        <v>134</v>
      </c>
      <c r="C397" t="s">
        <v>105</v>
      </c>
      <c r="D397" t="s">
        <v>107</v>
      </c>
      <c r="E397">
        <v>-1.8000000000000001E-4</v>
      </c>
      <c r="F397">
        <v>-0.41499999999999998</v>
      </c>
      <c r="G397">
        <f t="shared" si="23"/>
        <v>4.3373493975903618E-4</v>
      </c>
      <c r="H397">
        <v>351280</v>
      </c>
      <c r="O397">
        <f t="shared" si="25"/>
        <v>9.8750000000000261E-3</v>
      </c>
      <c r="P397">
        <f t="shared" si="24"/>
        <v>9.8750000000000261E-3</v>
      </c>
    </row>
    <row r="398" spans="1:16" x14ac:dyDescent="0.25">
      <c r="A398" t="s">
        <v>0</v>
      </c>
      <c r="B398" t="s">
        <v>134</v>
      </c>
      <c r="C398" t="s">
        <v>105</v>
      </c>
      <c r="D398" t="s">
        <v>125</v>
      </c>
      <c r="E398">
        <v>-1.4300000000000001E-4</v>
      </c>
      <c r="F398">
        <v>-9.9000000000000005E-2</v>
      </c>
      <c r="G398">
        <f t="shared" si="23"/>
        <v>1.4444444444444444E-3</v>
      </c>
      <c r="H398">
        <v>23009</v>
      </c>
      <c r="O398">
        <f t="shared" si="25"/>
        <v>9.9000000000000268E-3</v>
      </c>
      <c r="P398">
        <f t="shared" si="24"/>
        <v>9.9000000000000268E-3</v>
      </c>
    </row>
    <row r="399" spans="1:16" x14ac:dyDescent="0.25">
      <c r="A399" t="s">
        <v>0</v>
      </c>
      <c r="B399" t="s">
        <v>134</v>
      </c>
      <c r="C399" t="s">
        <v>105</v>
      </c>
      <c r="D399" t="s">
        <v>117</v>
      </c>
      <c r="E399">
        <v>-1.34E-4</v>
      </c>
      <c r="F399">
        <v>-0.39200000000000002</v>
      </c>
      <c r="G399">
        <f t="shared" si="23"/>
        <v>3.4183673469387755E-4</v>
      </c>
      <c r="H399">
        <v>649243</v>
      </c>
      <c r="O399">
        <f t="shared" si="25"/>
        <v>9.9250000000000276E-3</v>
      </c>
      <c r="P399">
        <f t="shared" si="24"/>
        <v>9.9250000000000276E-3</v>
      </c>
    </row>
    <row r="400" spans="1:16" x14ac:dyDescent="0.25">
      <c r="A400" t="s">
        <v>0</v>
      </c>
      <c r="B400" t="s">
        <v>134</v>
      </c>
      <c r="C400" t="s">
        <v>105</v>
      </c>
      <c r="D400" t="s">
        <v>131</v>
      </c>
      <c r="E400">
        <v>4.6999999999999997E-5</v>
      </c>
      <c r="F400">
        <v>7.6999999999999999E-2</v>
      </c>
      <c r="G400">
        <f t="shared" si="23"/>
        <v>6.1038961038961041E-4</v>
      </c>
      <c r="H400">
        <v>149183</v>
      </c>
      <c r="O400">
        <f t="shared" si="25"/>
        <v>9.9500000000000283E-3</v>
      </c>
      <c r="P400">
        <f t="shared" si="24"/>
        <v>9.9500000000000283E-3</v>
      </c>
    </row>
    <row r="401" spans="1:16" x14ac:dyDescent="0.25">
      <c r="A401" t="s">
        <v>0</v>
      </c>
      <c r="B401" t="s">
        <v>134</v>
      </c>
      <c r="C401" t="s">
        <v>105</v>
      </c>
      <c r="D401" t="s">
        <v>111</v>
      </c>
      <c r="E401">
        <v>8.2000000000000001E-5</v>
      </c>
      <c r="F401">
        <v>0.24299999999999999</v>
      </c>
      <c r="G401">
        <f t="shared" si="23"/>
        <v>3.374485596707819E-4</v>
      </c>
      <c r="H401">
        <v>620653</v>
      </c>
      <c r="O401">
        <f t="shared" si="25"/>
        <v>9.975000000000029E-3</v>
      </c>
      <c r="P401">
        <f t="shared" si="24"/>
        <v>9.975000000000029E-3</v>
      </c>
    </row>
    <row r="402" spans="1:16" x14ac:dyDescent="0.25">
      <c r="A402" t="s">
        <v>0</v>
      </c>
      <c r="B402" t="s">
        <v>134</v>
      </c>
      <c r="C402" t="s">
        <v>105</v>
      </c>
      <c r="D402" t="s">
        <v>109</v>
      </c>
      <c r="E402">
        <v>1.8900000000000001E-4</v>
      </c>
      <c r="F402">
        <v>0.502</v>
      </c>
      <c r="G402">
        <f t="shared" si="23"/>
        <v>3.7649402390438249E-4</v>
      </c>
      <c r="H402">
        <v>506658</v>
      </c>
      <c r="O402">
        <f t="shared" si="25"/>
        <v>1.000000000000003E-2</v>
      </c>
      <c r="P402">
        <f t="shared" si="24"/>
        <v>1.000000000000003E-2</v>
      </c>
    </row>
    <row r="403" spans="1:16" x14ac:dyDescent="0.25">
      <c r="A403" t="s">
        <v>0</v>
      </c>
      <c r="B403" t="s">
        <v>134</v>
      </c>
      <c r="C403" t="s">
        <v>105</v>
      </c>
      <c r="D403" t="s">
        <v>121</v>
      </c>
      <c r="E403">
        <v>2.2800000000000001E-4</v>
      </c>
      <c r="F403">
        <v>0.72099999999999997</v>
      </c>
      <c r="G403">
        <f t="shared" si="23"/>
        <v>3.1622746185852986E-4</v>
      </c>
      <c r="H403">
        <v>766978</v>
      </c>
    </row>
    <row r="404" spans="1:16" x14ac:dyDescent="0.25">
      <c r="A404" t="s">
        <v>0</v>
      </c>
      <c r="B404" t="s">
        <v>134</v>
      </c>
      <c r="C404" t="s">
        <v>105</v>
      </c>
      <c r="D404" t="s">
        <v>128</v>
      </c>
      <c r="E404">
        <v>2.52E-4</v>
      </c>
      <c r="F404">
        <v>0.46100000000000002</v>
      </c>
      <c r="G404">
        <f t="shared" si="23"/>
        <v>5.466377440347071E-4</v>
      </c>
      <c r="H404">
        <v>184554</v>
      </c>
    </row>
    <row r="405" spans="1:16" x14ac:dyDescent="0.25">
      <c r="A405" t="s">
        <v>0</v>
      </c>
      <c r="B405" t="s">
        <v>134</v>
      </c>
      <c r="C405" t="s">
        <v>105</v>
      </c>
      <c r="D405" t="s">
        <v>124</v>
      </c>
      <c r="E405">
        <v>2.5399999999999999E-4</v>
      </c>
      <c r="F405">
        <v>0.77100000000000002</v>
      </c>
      <c r="G405">
        <f t="shared" si="23"/>
        <v>3.2944228274967572E-4</v>
      </c>
      <c r="H405">
        <v>761305</v>
      </c>
    </row>
    <row r="406" spans="1:16" x14ac:dyDescent="0.25">
      <c r="A406" t="s">
        <v>0</v>
      </c>
      <c r="B406" t="s">
        <v>134</v>
      </c>
      <c r="C406" t="s">
        <v>105</v>
      </c>
      <c r="D406" t="s">
        <v>129</v>
      </c>
      <c r="E406">
        <v>3.21E-4</v>
      </c>
      <c r="F406">
        <v>0.92400000000000004</v>
      </c>
      <c r="G406">
        <f t="shared" si="23"/>
        <v>3.4740259740259741E-4</v>
      </c>
      <c r="H406">
        <v>570771</v>
      </c>
    </row>
    <row r="407" spans="1:16" x14ac:dyDescent="0.25">
      <c r="A407" t="s">
        <v>0</v>
      </c>
      <c r="B407" t="s">
        <v>134</v>
      </c>
      <c r="C407" t="s">
        <v>105</v>
      </c>
      <c r="D407" t="s">
        <v>130</v>
      </c>
      <c r="E407">
        <v>3.2200000000000002E-4</v>
      </c>
      <c r="F407">
        <v>0.628</v>
      </c>
      <c r="G407">
        <f t="shared" si="23"/>
        <v>5.1273885350318479E-4</v>
      </c>
      <c r="H407">
        <v>199164</v>
      </c>
    </row>
    <row r="408" spans="1:16" x14ac:dyDescent="0.25">
      <c r="A408" t="s">
        <v>0</v>
      </c>
      <c r="B408" t="s">
        <v>134</v>
      </c>
      <c r="C408" t="s">
        <v>105</v>
      </c>
      <c r="D408" t="s">
        <v>108</v>
      </c>
      <c r="E408">
        <v>4.17E-4</v>
      </c>
      <c r="F408">
        <v>1.1240000000000001</v>
      </c>
      <c r="G408">
        <f t="shared" si="23"/>
        <v>3.7099644128113876E-4</v>
      </c>
      <c r="H408">
        <v>454920</v>
      </c>
    </row>
    <row r="409" spans="1:16" x14ac:dyDescent="0.25">
      <c r="A409" t="s">
        <v>0</v>
      </c>
      <c r="B409" t="s">
        <v>134</v>
      </c>
      <c r="C409" t="s">
        <v>105</v>
      </c>
      <c r="D409" t="s">
        <v>120</v>
      </c>
      <c r="E409">
        <v>4.4799999999999999E-4</v>
      </c>
      <c r="F409">
        <v>1.4350000000000001</v>
      </c>
      <c r="G409">
        <f t="shared" si="23"/>
        <v>3.121951219512195E-4</v>
      </c>
      <c r="H409">
        <v>763920</v>
      </c>
    </row>
    <row r="410" spans="1:16" x14ac:dyDescent="0.25">
      <c r="A410" t="s">
        <v>0</v>
      </c>
      <c r="B410" t="s">
        <v>134</v>
      </c>
      <c r="C410" t="s">
        <v>105</v>
      </c>
      <c r="D410" t="s">
        <v>127</v>
      </c>
      <c r="E410">
        <v>4.73E-4</v>
      </c>
      <c r="F410">
        <v>1.4930000000000001</v>
      </c>
      <c r="G410">
        <f t="shared" si="23"/>
        <v>3.1681178834561282E-4</v>
      </c>
      <c r="H410">
        <v>663110</v>
      </c>
    </row>
    <row r="411" spans="1:16" x14ac:dyDescent="0.25">
      <c r="A411" t="s">
        <v>0</v>
      </c>
      <c r="B411" t="s">
        <v>134</v>
      </c>
      <c r="C411" t="s">
        <v>105</v>
      </c>
      <c r="D411" t="s">
        <v>110</v>
      </c>
      <c r="E411">
        <v>4.9100000000000001E-4</v>
      </c>
      <c r="F411">
        <v>1.345</v>
      </c>
      <c r="G411">
        <f t="shared" si="23"/>
        <v>3.6505576208178438E-4</v>
      </c>
      <c r="H411">
        <v>551542</v>
      </c>
    </row>
    <row r="412" spans="1:16" x14ac:dyDescent="0.25">
      <c r="A412" t="s">
        <v>0</v>
      </c>
      <c r="B412" t="s">
        <v>134</v>
      </c>
      <c r="C412" t="s">
        <v>105</v>
      </c>
      <c r="D412" t="s">
        <v>123</v>
      </c>
      <c r="E412">
        <v>5.5099999999999995E-4</v>
      </c>
      <c r="F412">
        <v>1.7450000000000001</v>
      </c>
      <c r="G412">
        <f t="shared" si="23"/>
        <v>3.1575931232091683E-4</v>
      </c>
      <c r="H412">
        <v>766408</v>
      </c>
    </row>
    <row r="413" spans="1:16" x14ac:dyDescent="0.25">
      <c r="A413" t="s">
        <v>0</v>
      </c>
      <c r="B413" t="s">
        <v>134</v>
      </c>
      <c r="C413" t="s">
        <v>105</v>
      </c>
      <c r="D413" t="s">
        <v>115</v>
      </c>
      <c r="E413">
        <v>6.38E-4</v>
      </c>
      <c r="F413">
        <v>1.835</v>
      </c>
      <c r="G413">
        <f t="shared" si="23"/>
        <v>3.476839237057221E-4</v>
      </c>
      <c r="H413">
        <v>625654</v>
      </c>
    </row>
    <row r="414" spans="1:16" x14ac:dyDescent="0.25">
      <c r="A414" t="s">
        <v>0</v>
      </c>
      <c r="B414" t="s">
        <v>134</v>
      </c>
      <c r="C414" t="s">
        <v>105</v>
      </c>
      <c r="D414" t="s">
        <v>118</v>
      </c>
      <c r="E414">
        <v>6.4700000000000001E-4</v>
      </c>
      <c r="F414">
        <v>1.92</v>
      </c>
      <c r="G414">
        <f t="shared" si="23"/>
        <v>3.3697916666666669E-4</v>
      </c>
      <c r="H414">
        <v>667690</v>
      </c>
    </row>
    <row r="415" spans="1:16" x14ac:dyDescent="0.25">
      <c r="A415" t="s">
        <v>0</v>
      </c>
      <c r="B415" t="s">
        <v>134</v>
      </c>
      <c r="C415" t="s">
        <v>105</v>
      </c>
      <c r="D415" t="s">
        <v>114</v>
      </c>
      <c r="E415">
        <v>6.5700000000000003E-4</v>
      </c>
      <c r="F415">
        <v>1.89</v>
      </c>
      <c r="G415">
        <f t="shared" si="23"/>
        <v>3.4761904761904767E-4</v>
      </c>
      <c r="H415">
        <v>663943</v>
      </c>
    </row>
    <row r="416" spans="1:16" x14ac:dyDescent="0.25">
      <c r="A416" t="s">
        <v>0</v>
      </c>
      <c r="B416" t="s">
        <v>134</v>
      </c>
      <c r="C416" t="s">
        <v>105</v>
      </c>
      <c r="D416" t="s">
        <v>116</v>
      </c>
      <c r="E416">
        <v>7.1199999999999996E-4</v>
      </c>
      <c r="F416">
        <v>2.1960000000000002</v>
      </c>
      <c r="G416">
        <f t="shared" si="23"/>
        <v>3.242258652094717E-4</v>
      </c>
      <c r="H416">
        <v>716948</v>
      </c>
    </row>
    <row r="417" spans="1:8" x14ac:dyDescent="0.25">
      <c r="A417" t="s">
        <v>0</v>
      </c>
      <c r="B417" t="s">
        <v>134</v>
      </c>
      <c r="C417" t="s">
        <v>105</v>
      </c>
      <c r="D417" t="s">
        <v>122</v>
      </c>
      <c r="E417">
        <v>7.4100000000000001E-4</v>
      </c>
      <c r="F417">
        <v>2.383</v>
      </c>
      <c r="G417">
        <f t="shared" si="23"/>
        <v>3.1095258078052873E-4</v>
      </c>
      <c r="H417">
        <v>758051</v>
      </c>
    </row>
    <row r="418" spans="1:8" x14ac:dyDescent="0.25">
      <c r="A418" t="s">
        <v>0</v>
      </c>
      <c r="B418" t="s">
        <v>134</v>
      </c>
      <c r="C418" t="s">
        <v>105</v>
      </c>
      <c r="D418" t="s">
        <v>112</v>
      </c>
      <c r="E418">
        <v>7.4899999999999999E-4</v>
      </c>
      <c r="F418">
        <v>2.2829999999999999</v>
      </c>
      <c r="G418">
        <f t="shared" si="23"/>
        <v>3.2807709154621112E-4</v>
      </c>
      <c r="H418">
        <v>697942</v>
      </c>
    </row>
    <row r="419" spans="1:8" x14ac:dyDescent="0.25">
      <c r="A419" t="s">
        <v>0</v>
      </c>
      <c r="B419" t="s">
        <v>134</v>
      </c>
      <c r="C419" t="s">
        <v>105</v>
      </c>
      <c r="D419" t="s">
        <v>119</v>
      </c>
      <c r="E419">
        <v>8.1400000000000005E-4</v>
      </c>
      <c r="F419">
        <v>2.4729999999999999</v>
      </c>
      <c r="G419">
        <f t="shared" si="23"/>
        <v>3.2915487262434297E-4</v>
      </c>
      <c r="H419">
        <v>749124</v>
      </c>
    </row>
    <row r="420" spans="1:8" x14ac:dyDescent="0.25">
      <c r="A420" t="s">
        <v>0</v>
      </c>
      <c r="B420" t="s">
        <v>134</v>
      </c>
      <c r="C420" t="s">
        <v>105</v>
      </c>
      <c r="D420" t="s">
        <v>113</v>
      </c>
      <c r="E420">
        <v>8.1899999999999996E-4</v>
      </c>
      <c r="F420">
        <v>2.468</v>
      </c>
      <c r="G420">
        <f t="shared" si="23"/>
        <v>3.3184764991896269E-4</v>
      </c>
      <c r="H420">
        <v>661625</v>
      </c>
    </row>
    <row r="421" spans="1:8" x14ac:dyDescent="0.25">
      <c r="A421" t="s">
        <v>0</v>
      </c>
      <c r="B421" t="s">
        <v>134</v>
      </c>
      <c r="C421" t="s">
        <v>105</v>
      </c>
      <c r="D421" t="s">
        <v>106</v>
      </c>
      <c r="E421">
        <v>9.3099999999999997E-4</v>
      </c>
      <c r="F421">
        <v>1.948</v>
      </c>
      <c r="G421">
        <f t="shared" si="23"/>
        <v>4.7792607802874741E-4</v>
      </c>
      <c r="H421">
        <v>254187</v>
      </c>
    </row>
    <row r="422" spans="1:8" x14ac:dyDescent="0.25">
      <c r="A422" t="s">
        <v>0</v>
      </c>
      <c r="B422" t="s">
        <v>133</v>
      </c>
      <c r="C422" t="s">
        <v>105</v>
      </c>
      <c r="D422" t="s">
        <v>131</v>
      </c>
      <c r="E422">
        <v>-1.4760000000000001E-3</v>
      </c>
      <c r="F422">
        <v>-2.431</v>
      </c>
      <c r="G422">
        <f t="shared" si="23"/>
        <v>6.0715754833401891E-4</v>
      </c>
      <c r="H422">
        <v>155842</v>
      </c>
    </row>
    <row r="423" spans="1:8" x14ac:dyDescent="0.25">
      <c r="A423" t="s">
        <v>0</v>
      </c>
      <c r="B423" t="s">
        <v>133</v>
      </c>
      <c r="C423" t="s">
        <v>105</v>
      </c>
      <c r="D423" t="s">
        <v>108</v>
      </c>
      <c r="E423">
        <v>-1.224E-3</v>
      </c>
      <c r="F423">
        <v>-2.6440000000000001</v>
      </c>
      <c r="G423">
        <f t="shared" si="23"/>
        <v>4.6293494704992435E-4</v>
      </c>
      <c r="H423">
        <v>476079</v>
      </c>
    </row>
    <row r="424" spans="1:8" x14ac:dyDescent="0.25">
      <c r="A424" t="s">
        <v>0</v>
      </c>
      <c r="B424" t="s">
        <v>133</v>
      </c>
      <c r="C424" t="s">
        <v>105</v>
      </c>
      <c r="D424" t="s">
        <v>110</v>
      </c>
      <c r="E424">
        <v>-1.134E-3</v>
      </c>
      <c r="F424">
        <v>-2.464</v>
      </c>
      <c r="G424">
        <f t="shared" si="23"/>
        <v>4.6022727272727274E-4</v>
      </c>
      <c r="H424">
        <v>576709</v>
      </c>
    </row>
    <row r="425" spans="1:8" x14ac:dyDescent="0.25">
      <c r="A425" t="s">
        <v>0</v>
      </c>
      <c r="B425" t="s">
        <v>133</v>
      </c>
      <c r="C425" t="s">
        <v>105</v>
      </c>
      <c r="D425" t="s">
        <v>124</v>
      </c>
      <c r="E425">
        <v>-1.0870000000000001E-3</v>
      </c>
      <c r="F425">
        <v>-2.4460000000000002</v>
      </c>
      <c r="G425">
        <f t="shared" si="23"/>
        <v>4.4439901880621423E-4</v>
      </c>
      <c r="H425">
        <v>793125</v>
      </c>
    </row>
    <row r="426" spans="1:8" x14ac:dyDescent="0.25">
      <c r="A426" t="s">
        <v>0</v>
      </c>
      <c r="B426" t="s">
        <v>133</v>
      </c>
      <c r="C426" t="s">
        <v>105</v>
      </c>
      <c r="D426" t="s">
        <v>109</v>
      </c>
      <c r="E426">
        <v>-1.057E-3</v>
      </c>
      <c r="F426">
        <v>-2.2810000000000001</v>
      </c>
      <c r="G426">
        <f t="shared" si="23"/>
        <v>4.633932485751863E-4</v>
      </c>
      <c r="H426">
        <v>530026</v>
      </c>
    </row>
    <row r="427" spans="1:8" x14ac:dyDescent="0.25">
      <c r="A427" t="s">
        <v>0</v>
      </c>
      <c r="B427" t="s">
        <v>133</v>
      </c>
      <c r="C427" t="s">
        <v>105</v>
      </c>
      <c r="D427" t="s">
        <v>107</v>
      </c>
      <c r="E427">
        <v>-1.049E-3</v>
      </c>
      <c r="F427">
        <v>-2.097</v>
      </c>
      <c r="G427">
        <f t="shared" si="23"/>
        <v>5.0023843586075349E-4</v>
      </c>
      <c r="H427">
        <v>367804</v>
      </c>
    </row>
    <row r="428" spans="1:8" x14ac:dyDescent="0.25">
      <c r="A428" t="s">
        <v>0</v>
      </c>
      <c r="B428" t="s">
        <v>133</v>
      </c>
      <c r="C428" t="s">
        <v>105</v>
      </c>
      <c r="D428" t="s">
        <v>123</v>
      </c>
      <c r="E428">
        <v>-1.047E-3</v>
      </c>
      <c r="F428">
        <v>-2.39</v>
      </c>
      <c r="G428">
        <f t="shared" si="23"/>
        <v>4.3807531380753135E-4</v>
      </c>
      <c r="H428">
        <v>798511</v>
      </c>
    </row>
    <row r="429" spans="1:8" x14ac:dyDescent="0.25">
      <c r="A429" t="s">
        <v>0</v>
      </c>
      <c r="B429" t="s">
        <v>133</v>
      </c>
      <c r="C429" t="s">
        <v>105</v>
      </c>
      <c r="D429" t="s">
        <v>115</v>
      </c>
      <c r="E429">
        <v>-9.8700000000000003E-4</v>
      </c>
      <c r="F429">
        <v>-2.2240000000000002</v>
      </c>
      <c r="G429">
        <f t="shared" si="23"/>
        <v>4.4379496402877696E-4</v>
      </c>
      <c r="H429">
        <v>653848</v>
      </c>
    </row>
    <row r="430" spans="1:8" x14ac:dyDescent="0.25">
      <c r="A430" t="s">
        <v>0</v>
      </c>
      <c r="B430" t="s">
        <v>133</v>
      </c>
      <c r="C430" t="s">
        <v>105</v>
      </c>
      <c r="D430" t="s">
        <v>127</v>
      </c>
      <c r="E430">
        <v>-9.6699999999999998E-4</v>
      </c>
      <c r="F430">
        <v>-2.1829999999999998</v>
      </c>
      <c r="G430">
        <f t="shared" si="23"/>
        <v>4.4296839212093454E-4</v>
      </c>
      <c r="H430">
        <v>690235</v>
      </c>
    </row>
    <row r="431" spans="1:8" x14ac:dyDescent="0.25">
      <c r="A431" t="s">
        <v>0</v>
      </c>
      <c r="B431" t="s">
        <v>133</v>
      </c>
      <c r="C431" t="s">
        <v>105</v>
      </c>
      <c r="D431" t="s">
        <v>117</v>
      </c>
      <c r="E431">
        <v>-8.4900000000000004E-4</v>
      </c>
      <c r="F431">
        <v>-1.88</v>
      </c>
      <c r="G431">
        <f t="shared" si="23"/>
        <v>4.5159574468085111E-4</v>
      </c>
      <c r="H431">
        <v>678183</v>
      </c>
    </row>
    <row r="432" spans="1:8" x14ac:dyDescent="0.25">
      <c r="A432" t="s">
        <v>0</v>
      </c>
      <c r="B432" t="s">
        <v>133</v>
      </c>
      <c r="C432" t="s">
        <v>105</v>
      </c>
      <c r="D432" t="s">
        <v>114</v>
      </c>
      <c r="E432">
        <v>-7.9600000000000005E-4</v>
      </c>
      <c r="F432">
        <v>-1.714</v>
      </c>
      <c r="G432">
        <f t="shared" si="23"/>
        <v>4.6441073512252048E-4</v>
      </c>
      <c r="H432">
        <v>692937</v>
      </c>
    </row>
    <row r="433" spans="1:8" x14ac:dyDescent="0.25">
      <c r="A433" t="s">
        <v>0</v>
      </c>
      <c r="B433" t="s">
        <v>133</v>
      </c>
      <c r="C433" t="s">
        <v>105</v>
      </c>
      <c r="D433" t="s">
        <v>118</v>
      </c>
      <c r="E433">
        <v>-7.85E-4</v>
      </c>
      <c r="F433">
        <v>-1.732</v>
      </c>
      <c r="G433">
        <f t="shared" si="23"/>
        <v>4.5323325635103929E-4</v>
      </c>
      <c r="H433">
        <v>696879</v>
      </c>
    </row>
    <row r="434" spans="1:8" x14ac:dyDescent="0.25">
      <c r="A434" t="s">
        <v>0</v>
      </c>
      <c r="B434" t="s">
        <v>133</v>
      </c>
      <c r="C434" t="s">
        <v>105</v>
      </c>
      <c r="D434" t="s">
        <v>111</v>
      </c>
      <c r="E434">
        <v>-7.6900000000000004E-4</v>
      </c>
      <c r="F434">
        <v>-1.7190000000000001</v>
      </c>
      <c r="G434">
        <f t="shared" si="23"/>
        <v>4.4735311227457825E-4</v>
      </c>
      <c r="H434">
        <v>648372</v>
      </c>
    </row>
    <row r="435" spans="1:8" x14ac:dyDescent="0.25">
      <c r="A435" t="s">
        <v>0</v>
      </c>
      <c r="B435" t="s">
        <v>133</v>
      </c>
      <c r="C435" t="s">
        <v>105</v>
      </c>
      <c r="D435" t="s">
        <v>122</v>
      </c>
      <c r="E435">
        <v>-7.2800000000000002E-4</v>
      </c>
      <c r="F435">
        <v>-1.6970000000000001</v>
      </c>
      <c r="G435">
        <f t="shared" si="23"/>
        <v>4.2899233942251034E-4</v>
      </c>
      <c r="H435">
        <v>790873</v>
      </c>
    </row>
    <row r="436" spans="1:8" x14ac:dyDescent="0.25">
      <c r="A436" t="s">
        <v>0</v>
      </c>
      <c r="B436" t="s">
        <v>133</v>
      </c>
      <c r="C436" t="s">
        <v>105</v>
      </c>
      <c r="D436" t="s">
        <v>116</v>
      </c>
      <c r="E436">
        <v>-6.2799999999999998E-4</v>
      </c>
      <c r="F436">
        <v>-1.37</v>
      </c>
      <c r="G436">
        <f t="shared" si="23"/>
        <v>4.5839416058394153E-4</v>
      </c>
      <c r="H436">
        <v>748188</v>
      </c>
    </row>
    <row r="437" spans="1:8" x14ac:dyDescent="0.25">
      <c r="A437" t="s">
        <v>0</v>
      </c>
      <c r="B437" t="s">
        <v>133</v>
      </c>
      <c r="C437" t="s">
        <v>105</v>
      </c>
      <c r="D437" t="s">
        <v>121</v>
      </c>
      <c r="E437">
        <v>-5.5599999999999996E-4</v>
      </c>
      <c r="F437">
        <v>-1.274</v>
      </c>
      <c r="G437">
        <f t="shared" si="23"/>
        <v>4.364207221350078E-4</v>
      </c>
      <c r="H437">
        <v>799146</v>
      </c>
    </row>
    <row r="438" spans="1:8" x14ac:dyDescent="0.25">
      <c r="A438" t="s">
        <v>0</v>
      </c>
      <c r="B438" t="s">
        <v>133</v>
      </c>
      <c r="C438" t="s">
        <v>105</v>
      </c>
      <c r="D438" t="s">
        <v>129</v>
      </c>
      <c r="E438">
        <v>-5.1900000000000004E-4</v>
      </c>
      <c r="F438">
        <v>-1.1299999999999999</v>
      </c>
      <c r="G438">
        <f t="shared" si="23"/>
        <v>4.5929203539823017E-4</v>
      </c>
      <c r="H438">
        <v>596100</v>
      </c>
    </row>
    <row r="439" spans="1:8" x14ac:dyDescent="0.25">
      <c r="A439" t="s">
        <v>0</v>
      </c>
      <c r="B439" t="s">
        <v>133</v>
      </c>
      <c r="C439" t="s">
        <v>105</v>
      </c>
      <c r="D439" t="s">
        <v>112</v>
      </c>
      <c r="E439">
        <v>-5.0799999999999999E-4</v>
      </c>
      <c r="F439">
        <v>-1.1279999999999999</v>
      </c>
      <c r="G439">
        <f t="shared" si="23"/>
        <v>4.5035460992907803E-4</v>
      </c>
      <c r="H439">
        <v>727046</v>
      </c>
    </row>
    <row r="440" spans="1:8" x14ac:dyDescent="0.25">
      <c r="A440" t="s">
        <v>0</v>
      </c>
      <c r="B440" t="s">
        <v>133</v>
      </c>
      <c r="C440" t="s">
        <v>105</v>
      </c>
      <c r="D440" t="s">
        <v>125</v>
      </c>
      <c r="E440">
        <v>-4.73E-4</v>
      </c>
      <c r="F440">
        <v>-0.37</v>
      </c>
      <c r="G440">
        <f t="shared" si="23"/>
        <v>1.2783783783783785E-3</v>
      </c>
      <c r="H440">
        <v>24077</v>
      </c>
    </row>
    <row r="441" spans="1:8" x14ac:dyDescent="0.25">
      <c r="A441" t="s">
        <v>0</v>
      </c>
      <c r="B441" t="s">
        <v>133</v>
      </c>
      <c r="C441" t="s">
        <v>105</v>
      </c>
      <c r="D441" t="s">
        <v>120</v>
      </c>
      <c r="E441">
        <v>-4.1100000000000002E-4</v>
      </c>
      <c r="F441">
        <v>-0.92600000000000005</v>
      </c>
      <c r="G441">
        <f t="shared" si="23"/>
        <v>4.4384449244060472E-4</v>
      </c>
      <c r="H441">
        <v>796017</v>
      </c>
    </row>
    <row r="442" spans="1:8" x14ac:dyDescent="0.25">
      <c r="A442" t="s">
        <v>0</v>
      </c>
      <c r="B442" t="s">
        <v>133</v>
      </c>
      <c r="C442" t="s">
        <v>105</v>
      </c>
      <c r="D442" t="s">
        <v>130</v>
      </c>
      <c r="E442">
        <v>-4.08E-4</v>
      </c>
      <c r="F442">
        <v>-0.72199999999999998</v>
      </c>
      <c r="G442">
        <f t="shared" si="23"/>
        <v>5.6509695290858728E-4</v>
      </c>
      <c r="H442">
        <v>208253</v>
      </c>
    </row>
    <row r="443" spans="1:8" x14ac:dyDescent="0.25">
      <c r="A443" t="s">
        <v>0</v>
      </c>
      <c r="B443" t="s">
        <v>133</v>
      </c>
      <c r="C443" t="s">
        <v>105</v>
      </c>
      <c r="D443" t="s">
        <v>128</v>
      </c>
      <c r="E443">
        <v>-2.8400000000000002E-4</v>
      </c>
      <c r="F443">
        <v>-0.48499999999999999</v>
      </c>
      <c r="G443">
        <f t="shared" si="23"/>
        <v>5.8556701030927844E-4</v>
      </c>
      <c r="H443">
        <v>192199</v>
      </c>
    </row>
    <row r="444" spans="1:8" x14ac:dyDescent="0.25">
      <c r="A444" t="s">
        <v>0</v>
      </c>
      <c r="B444" t="s">
        <v>133</v>
      </c>
      <c r="C444" t="s">
        <v>105</v>
      </c>
      <c r="D444" t="s">
        <v>119</v>
      </c>
      <c r="E444">
        <v>-2.2800000000000001E-4</v>
      </c>
      <c r="F444">
        <v>-0.50600000000000001</v>
      </c>
      <c r="G444">
        <f t="shared" si="23"/>
        <v>4.505928853754941E-4</v>
      </c>
      <c r="H444">
        <v>780239</v>
      </c>
    </row>
    <row r="445" spans="1:8" x14ac:dyDescent="0.25">
      <c r="A445" t="s">
        <v>0</v>
      </c>
      <c r="B445" t="s">
        <v>133</v>
      </c>
      <c r="C445" t="s">
        <v>105</v>
      </c>
      <c r="D445" t="s">
        <v>113</v>
      </c>
      <c r="E445">
        <v>-1.7799999999999999E-4</v>
      </c>
      <c r="F445">
        <v>-0.41599999999999998</v>
      </c>
      <c r="G445">
        <f t="shared" si="23"/>
        <v>4.278846153846154E-4</v>
      </c>
      <c r="H445">
        <v>690475</v>
      </c>
    </row>
    <row r="446" spans="1:8" x14ac:dyDescent="0.25">
      <c r="A446" t="s">
        <v>0</v>
      </c>
      <c r="B446" t="s">
        <v>133</v>
      </c>
      <c r="C446" t="s">
        <v>105</v>
      </c>
      <c r="D446" t="s">
        <v>126</v>
      </c>
      <c r="E446">
        <v>-1.5699999999999999E-4</v>
      </c>
      <c r="F446">
        <v>-0.14799999999999999</v>
      </c>
      <c r="G446">
        <f t="shared" si="23"/>
        <v>1.0608108108108108E-3</v>
      </c>
      <c r="H446">
        <v>37261</v>
      </c>
    </row>
    <row r="447" spans="1:8" x14ac:dyDescent="0.25">
      <c r="A447" t="s">
        <v>0</v>
      </c>
      <c r="B447" t="s">
        <v>133</v>
      </c>
      <c r="C447" t="s">
        <v>105</v>
      </c>
      <c r="D447" t="s">
        <v>106</v>
      </c>
      <c r="E447">
        <v>1.9999999999999999E-6</v>
      </c>
      <c r="F447">
        <v>4.0000000000000001E-3</v>
      </c>
      <c r="G447">
        <f t="shared" si="23"/>
        <v>5.0000000000000001E-4</v>
      </c>
      <c r="H447">
        <v>266275</v>
      </c>
    </row>
    <row r="448" spans="1:8" x14ac:dyDescent="0.25">
      <c r="A448" t="s">
        <v>0</v>
      </c>
      <c r="B448" t="s">
        <v>28</v>
      </c>
      <c r="C448" t="s">
        <v>105</v>
      </c>
      <c r="D448" t="s">
        <v>112</v>
      </c>
      <c r="E448">
        <v>-5.0299999999999997E-4</v>
      </c>
      <c r="F448">
        <v>-0.82599999999999996</v>
      </c>
      <c r="G448">
        <f t="shared" si="23"/>
        <v>6.0895883777239708E-4</v>
      </c>
      <c r="H448">
        <v>666482</v>
      </c>
    </row>
    <row r="449" spans="1:8" x14ac:dyDescent="0.25">
      <c r="A449" t="s">
        <v>0</v>
      </c>
      <c r="B449" t="s">
        <v>28</v>
      </c>
      <c r="C449" t="s">
        <v>105</v>
      </c>
      <c r="D449" t="s">
        <v>126</v>
      </c>
      <c r="E449">
        <v>-2.4600000000000002E-4</v>
      </c>
      <c r="F449">
        <v>-0.17100000000000001</v>
      </c>
      <c r="G449">
        <f t="shared" si="23"/>
        <v>1.4385964912280703E-3</v>
      </c>
      <c r="H449">
        <v>35025</v>
      </c>
    </row>
    <row r="450" spans="1:8" x14ac:dyDescent="0.25">
      <c r="A450" t="s">
        <v>0</v>
      </c>
      <c r="B450" t="s">
        <v>28</v>
      </c>
      <c r="C450" t="s">
        <v>105</v>
      </c>
      <c r="D450" t="s">
        <v>127</v>
      </c>
      <c r="E450">
        <v>1.22E-4</v>
      </c>
      <c r="F450">
        <v>0.20599999999999999</v>
      </c>
      <c r="G450">
        <f t="shared" ref="G450:G513" si="26">E450/F450</f>
        <v>5.9223300970873789E-4</v>
      </c>
      <c r="H450">
        <v>636497</v>
      </c>
    </row>
    <row r="451" spans="1:8" x14ac:dyDescent="0.25">
      <c r="A451" t="s">
        <v>0</v>
      </c>
      <c r="B451" t="s">
        <v>28</v>
      </c>
      <c r="C451" t="s">
        <v>105</v>
      </c>
      <c r="D451" t="s">
        <v>123</v>
      </c>
      <c r="E451">
        <v>1.6699999999999999E-4</v>
      </c>
      <c r="F451">
        <v>0.28199999999999997</v>
      </c>
      <c r="G451">
        <f t="shared" si="26"/>
        <v>5.9219858156028371E-4</v>
      </c>
      <c r="H451">
        <v>722959</v>
      </c>
    </row>
    <row r="452" spans="1:8" x14ac:dyDescent="0.25">
      <c r="A452" t="s">
        <v>0</v>
      </c>
      <c r="B452" t="s">
        <v>28</v>
      </c>
      <c r="C452" t="s">
        <v>105</v>
      </c>
      <c r="D452" t="s">
        <v>131</v>
      </c>
      <c r="E452">
        <v>2.3000000000000001E-4</v>
      </c>
      <c r="F452">
        <v>0.27300000000000002</v>
      </c>
      <c r="G452">
        <f t="shared" si="26"/>
        <v>8.4249084249084249E-4</v>
      </c>
      <c r="H452">
        <v>145910</v>
      </c>
    </row>
    <row r="453" spans="1:8" x14ac:dyDescent="0.25">
      <c r="A453" t="s">
        <v>0</v>
      </c>
      <c r="B453" t="s">
        <v>28</v>
      </c>
      <c r="C453" t="s">
        <v>105</v>
      </c>
      <c r="D453" t="s">
        <v>111</v>
      </c>
      <c r="E453">
        <v>3.4699999999999998E-4</v>
      </c>
      <c r="F453">
        <v>0.58299999999999996</v>
      </c>
      <c r="G453">
        <f t="shared" si="26"/>
        <v>5.951972555746141E-4</v>
      </c>
      <c r="H453">
        <v>608944</v>
      </c>
    </row>
    <row r="454" spans="1:8" x14ac:dyDescent="0.25">
      <c r="A454" t="s">
        <v>0</v>
      </c>
      <c r="B454" t="s">
        <v>28</v>
      </c>
      <c r="C454" t="s">
        <v>105</v>
      </c>
      <c r="D454" t="s">
        <v>122</v>
      </c>
      <c r="E454">
        <v>4.0400000000000001E-4</v>
      </c>
      <c r="F454">
        <v>0.69</v>
      </c>
      <c r="G454">
        <f t="shared" si="26"/>
        <v>5.8550724637681162E-4</v>
      </c>
      <c r="H454">
        <v>721531</v>
      </c>
    </row>
    <row r="455" spans="1:8" x14ac:dyDescent="0.25">
      <c r="A455" t="s">
        <v>0</v>
      </c>
      <c r="B455" t="s">
        <v>28</v>
      </c>
      <c r="C455" t="s">
        <v>105</v>
      </c>
      <c r="D455" t="s">
        <v>107</v>
      </c>
      <c r="E455">
        <v>5.2499999999999997E-4</v>
      </c>
      <c r="F455">
        <v>0.755</v>
      </c>
      <c r="G455">
        <f t="shared" si="26"/>
        <v>6.9536423841059603E-4</v>
      </c>
      <c r="H455">
        <v>352183</v>
      </c>
    </row>
    <row r="456" spans="1:8" x14ac:dyDescent="0.25">
      <c r="A456" t="s">
        <v>0</v>
      </c>
      <c r="B456" t="s">
        <v>28</v>
      </c>
      <c r="C456" t="s">
        <v>105</v>
      </c>
      <c r="D456" t="s">
        <v>109</v>
      </c>
      <c r="E456">
        <v>5.5500000000000005E-4</v>
      </c>
      <c r="F456">
        <v>0.877</v>
      </c>
      <c r="G456">
        <f t="shared" si="26"/>
        <v>6.3283922462941853E-4</v>
      </c>
      <c r="H456">
        <v>503022</v>
      </c>
    </row>
    <row r="457" spans="1:8" x14ac:dyDescent="0.25">
      <c r="A457" t="s">
        <v>0</v>
      </c>
      <c r="B457" t="s">
        <v>28</v>
      </c>
      <c r="C457" t="s">
        <v>105</v>
      </c>
      <c r="D457" t="s">
        <v>116</v>
      </c>
      <c r="E457">
        <v>5.71E-4</v>
      </c>
      <c r="F457">
        <v>1.0109999999999999</v>
      </c>
      <c r="G457">
        <f t="shared" si="26"/>
        <v>5.6478733926805145E-4</v>
      </c>
      <c r="H457">
        <v>686030</v>
      </c>
    </row>
    <row r="458" spans="1:8" x14ac:dyDescent="0.25">
      <c r="A458" t="s">
        <v>0</v>
      </c>
      <c r="B458" t="s">
        <v>28</v>
      </c>
      <c r="C458" t="s">
        <v>105</v>
      </c>
      <c r="D458" t="s">
        <v>114</v>
      </c>
      <c r="E458">
        <v>5.8399999999999999E-4</v>
      </c>
      <c r="F458">
        <v>0.97199999999999998</v>
      </c>
      <c r="G458">
        <f t="shared" si="26"/>
        <v>6.0082304526748974E-4</v>
      </c>
      <c r="H458">
        <v>638909</v>
      </c>
    </row>
    <row r="459" spans="1:8" x14ac:dyDescent="0.25">
      <c r="A459" t="s">
        <v>0</v>
      </c>
      <c r="B459" t="s">
        <v>28</v>
      </c>
      <c r="C459" t="s">
        <v>105</v>
      </c>
      <c r="D459" t="s">
        <v>108</v>
      </c>
      <c r="E459">
        <v>5.9599999999999996E-4</v>
      </c>
      <c r="F459">
        <v>0.91700000000000004</v>
      </c>
      <c r="G459">
        <f t="shared" si="26"/>
        <v>6.4994547437295517E-4</v>
      </c>
      <c r="H459">
        <v>451652</v>
      </c>
    </row>
    <row r="460" spans="1:8" x14ac:dyDescent="0.25">
      <c r="A460" t="s">
        <v>0</v>
      </c>
      <c r="B460" t="s">
        <v>28</v>
      </c>
      <c r="C460" t="s">
        <v>105</v>
      </c>
      <c r="D460" t="s">
        <v>110</v>
      </c>
      <c r="E460">
        <v>6.1300000000000005E-4</v>
      </c>
      <c r="F460">
        <v>0.97899999999999998</v>
      </c>
      <c r="G460">
        <f t="shared" si="26"/>
        <v>6.2614913176710937E-4</v>
      </c>
      <c r="H460">
        <v>546549</v>
      </c>
    </row>
    <row r="461" spans="1:8" x14ac:dyDescent="0.25">
      <c r="A461" t="s">
        <v>0</v>
      </c>
      <c r="B461" t="s">
        <v>28</v>
      </c>
      <c r="C461" t="s">
        <v>105</v>
      </c>
      <c r="D461" t="s">
        <v>121</v>
      </c>
      <c r="E461">
        <v>6.96E-4</v>
      </c>
      <c r="F461">
        <v>1.1579999999999999</v>
      </c>
      <c r="G461">
        <f t="shared" si="26"/>
        <v>6.0103626943005183E-4</v>
      </c>
      <c r="H461">
        <v>723884</v>
      </c>
    </row>
    <row r="462" spans="1:8" x14ac:dyDescent="0.25">
      <c r="A462" t="s">
        <v>0</v>
      </c>
      <c r="B462" t="s">
        <v>28</v>
      </c>
      <c r="C462" t="s">
        <v>105</v>
      </c>
      <c r="D462" t="s">
        <v>120</v>
      </c>
      <c r="E462">
        <v>7.4899999999999999E-4</v>
      </c>
      <c r="F462">
        <v>1.304</v>
      </c>
      <c r="G462">
        <f t="shared" si="26"/>
        <v>5.7438650306748467E-4</v>
      </c>
      <c r="H462">
        <v>721957</v>
      </c>
    </row>
    <row r="463" spans="1:8" x14ac:dyDescent="0.25">
      <c r="A463" t="s">
        <v>0</v>
      </c>
      <c r="B463" t="s">
        <v>28</v>
      </c>
      <c r="C463" t="s">
        <v>105</v>
      </c>
      <c r="D463" t="s">
        <v>119</v>
      </c>
      <c r="E463">
        <v>8.12E-4</v>
      </c>
      <c r="F463">
        <v>1.4279999999999999</v>
      </c>
      <c r="G463">
        <f t="shared" si="26"/>
        <v>5.6862745098039218E-4</v>
      </c>
      <c r="H463">
        <v>708265</v>
      </c>
    </row>
    <row r="464" spans="1:8" x14ac:dyDescent="0.25">
      <c r="A464" t="s">
        <v>0</v>
      </c>
      <c r="B464" t="s">
        <v>28</v>
      </c>
      <c r="C464" t="s">
        <v>105</v>
      </c>
      <c r="D464" t="s">
        <v>124</v>
      </c>
      <c r="E464">
        <v>8.2200000000000003E-4</v>
      </c>
      <c r="F464">
        <v>1.423</v>
      </c>
      <c r="G464">
        <f t="shared" si="26"/>
        <v>5.7765284609978919E-4</v>
      </c>
      <c r="H464">
        <v>719617</v>
      </c>
    </row>
    <row r="465" spans="1:9" x14ac:dyDescent="0.25">
      <c r="A465" t="s">
        <v>0</v>
      </c>
      <c r="B465" t="s">
        <v>28</v>
      </c>
      <c r="C465" t="s">
        <v>105</v>
      </c>
      <c r="D465" t="s">
        <v>118</v>
      </c>
      <c r="E465">
        <v>8.5700000000000001E-4</v>
      </c>
      <c r="F465">
        <v>1.427</v>
      </c>
      <c r="G465">
        <f t="shared" si="26"/>
        <v>6.0056061667834617E-4</v>
      </c>
      <c r="H465">
        <v>642930</v>
      </c>
    </row>
    <row r="466" spans="1:9" x14ac:dyDescent="0.25">
      <c r="A466" t="s">
        <v>0</v>
      </c>
      <c r="B466" t="s">
        <v>28</v>
      </c>
      <c r="C466" t="s">
        <v>105</v>
      </c>
      <c r="D466" t="s">
        <v>117</v>
      </c>
      <c r="E466">
        <v>1.0970000000000001E-3</v>
      </c>
      <c r="F466">
        <v>1.8420000000000001</v>
      </c>
      <c r="G466">
        <f t="shared" si="26"/>
        <v>5.9554831704668838E-4</v>
      </c>
      <c r="H466">
        <v>634629</v>
      </c>
    </row>
    <row r="467" spans="1:9" x14ac:dyDescent="0.25">
      <c r="A467" t="s">
        <v>0</v>
      </c>
      <c r="B467" t="s">
        <v>28</v>
      </c>
      <c r="C467" t="s">
        <v>105</v>
      </c>
      <c r="D467" t="s">
        <v>128</v>
      </c>
      <c r="E467">
        <v>1.1410000000000001E-3</v>
      </c>
      <c r="F467">
        <v>1.4630000000000001</v>
      </c>
      <c r="G467">
        <f t="shared" si="26"/>
        <v>7.7990430622009571E-4</v>
      </c>
      <c r="H467">
        <v>177403</v>
      </c>
    </row>
    <row r="468" spans="1:9" x14ac:dyDescent="0.25">
      <c r="A468" t="s">
        <v>0</v>
      </c>
      <c r="B468" t="s">
        <v>28</v>
      </c>
      <c r="C468" t="s">
        <v>105</v>
      </c>
      <c r="D468" t="s">
        <v>129</v>
      </c>
      <c r="E468">
        <v>1.2459999999999999E-3</v>
      </c>
      <c r="F468">
        <v>1.996</v>
      </c>
      <c r="G468">
        <f t="shared" si="26"/>
        <v>6.2424849699398795E-4</v>
      </c>
      <c r="H468">
        <v>557186</v>
      </c>
    </row>
    <row r="469" spans="1:9" x14ac:dyDescent="0.25">
      <c r="A469" t="s">
        <v>0</v>
      </c>
      <c r="B469" t="s">
        <v>28</v>
      </c>
      <c r="C469" t="s">
        <v>105</v>
      </c>
      <c r="D469" t="s">
        <v>115</v>
      </c>
      <c r="E469">
        <v>1.2719999999999999E-3</v>
      </c>
      <c r="F469">
        <v>2.1070000000000002</v>
      </c>
      <c r="G469">
        <f t="shared" si="26"/>
        <v>6.0370194589463681E-4</v>
      </c>
      <c r="H469">
        <v>615020</v>
      </c>
    </row>
    <row r="470" spans="1:9" x14ac:dyDescent="0.25">
      <c r="A470" t="s">
        <v>0</v>
      </c>
      <c r="B470" t="s">
        <v>28</v>
      </c>
      <c r="C470" t="s">
        <v>105</v>
      </c>
      <c r="D470" t="s">
        <v>106</v>
      </c>
      <c r="E470">
        <v>1.2960000000000001E-3</v>
      </c>
      <c r="F470">
        <v>1.7869999999999999</v>
      </c>
      <c r="G470">
        <f t="shared" si="26"/>
        <v>7.2523782876329052E-4</v>
      </c>
      <c r="H470">
        <v>255284</v>
      </c>
    </row>
    <row r="471" spans="1:9" x14ac:dyDescent="0.25">
      <c r="A471" t="s">
        <v>0</v>
      </c>
      <c r="B471" t="s">
        <v>28</v>
      </c>
      <c r="C471" t="s">
        <v>105</v>
      </c>
      <c r="D471" t="s">
        <v>113</v>
      </c>
      <c r="E471">
        <v>1.389E-3</v>
      </c>
      <c r="F471">
        <v>2.323</v>
      </c>
      <c r="G471">
        <f t="shared" si="26"/>
        <v>5.9793370641411973E-4</v>
      </c>
      <c r="H471">
        <v>636822</v>
      </c>
    </row>
    <row r="472" spans="1:9" x14ac:dyDescent="0.25">
      <c r="A472" t="s">
        <v>0</v>
      </c>
      <c r="B472" t="s">
        <v>28</v>
      </c>
      <c r="C472" t="s">
        <v>105</v>
      </c>
      <c r="D472" t="s">
        <v>130</v>
      </c>
      <c r="E472">
        <v>1.4430000000000001E-3</v>
      </c>
      <c r="F472">
        <v>1.8480000000000001</v>
      </c>
      <c r="G472">
        <f t="shared" si="26"/>
        <v>7.8084415584415588E-4</v>
      </c>
      <c r="H472">
        <v>197622</v>
      </c>
    </row>
    <row r="473" spans="1:9" x14ac:dyDescent="0.25">
      <c r="A473" t="s">
        <v>0</v>
      </c>
      <c r="B473" t="s">
        <v>28</v>
      </c>
      <c r="C473" t="s">
        <v>105</v>
      </c>
      <c r="D473" t="s">
        <v>125</v>
      </c>
      <c r="E473">
        <v>2.0839999999999999E-3</v>
      </c>
      <c r="F473">
        <v>1.0269999999999999</v>
      </c>
      <c r="G473">
        <f t="shared" si="26"/>
        <v>2.02921129503408E-3</v>
      </c>
      <c r="H473">
        <v>23133</v>
      </c>
    </row>
    <row r="474" spans="1:9" x14ac:dyDescent="0.25">
      <c r="A474" s="1" t="s">
        <v>0</v>
      </c>
      <c r="B474" s="1" t="s">
        <v>132</v>
      </c>
      <c r="C474" s="1" t="s">
        <v>105</v>
      </c>
      <c r="D474" s="1" t="s">
        <v>106</v>
      </c>
      <c r="E474" s="1">
        <v>-1.2149999999999999E-3</v>
      </c>
      <c r="F474" s="1">
        <v>-1.9490000000000001</v>
      </c>
      <c r="G474" s="1">
        <f t="shared" si="26"/>
        <v>6.2339661364802456E-4</v>
      </c>
      <c r="H474" s="1">
        <v>266204</v>
      </c>
      <c r="I474">
        <f>SUM(E474:E477)</f>
        <v>1.0140000000000001E-3</v>
      </c>
    </row>
    <row r="475" spans="1:9" x14ac:dyDescent="0.25">
      <c r="A475" s="1" t="s">
        <v>0</v>
      </c>
      <c r="B475" s="1" t="s">
        <v>134</v>
      </c>
      <c r="C475" s="1" t="s">
        <v>105</v>
      </c>
      <c r="D475" s="1" t="s">
        <v>106</v>
      </c>
      <c r="E475" s="1">
        <v>9.3099999999999997E-4</v>
      </c>
      <c r="F475" s="1">
        <v>1.948</v>
      </c>
      <c r="G475" s="1">
        <f t="shared" si="26"/>
        <v>4.7792607802874741E-4</v>
      </c>
      <c r="H475" s="1">
        <v>254187</v>
      </c>
    </row>
    <row r="476" spans="1:9" x14ac:dyDescent="0.25">
      <c r="A476" s="1" t="s">
        <v>0</v>
      </c>
      <c r="B476" s="1" t="s">
        <v>133</v>
      </c>
      <c r="C476" s="1" t="s">
        <v>105</v>
      </c>
      <c r="D476" s="1" t="s">
        <v>106</v>
      </c>
      <c r="E476" s="1">
        <v>1.9999999999999999E-6</v>
      </c>
      <c r="F476" s="1">
        <v>4.0000000000000001E-3</v>
      </c>
      <c r="G476" s="1">
        <f t="shared" si="26"/>
        <v>5.0000000000000001E-4</v>
      </c>
      <c r="H476" s="1">
        <v>266275</v>
      </c>
    </row>
    <row r="477" spans="1:9" x14ac:dyDescent="0.25">
      <c r="A477" s="1" t="s">
        <v>0</v>
      </c>
      <c r="B477" s="1" t="s">
        <v>28</v>
      </c>
      <c r="C477" s="1" t="s">
        <v>105</v>
      </c>
      <c r="D477" s="1" t="s">
        <v>106</v>
      </c>
      <c r="E477" s="1">
        <v>1.2960000000000001E-3</v>
      </c>
      <c r="F477" s="1">
        <v>1.7869999999999999</v>
      </c>
      <c r="G477" s="1">
        <f t="shared" si="26"/>
        <v>7.2523782876329052E-4</v>
      </c>
      <c r="H477" s="1">
        <v>255284</v>
      </c>
      <c r="I477">
        <f>E475+E477-E474-E476</f>
        <v>3.4399999999999999E-3</v>
      </c>
    </row>
    <row r="478" spans="1:9" x14ac:dyDescent="0.25">
      <c r="A478" s="1" t="s">
        <v>0</v>
      </c>
      <c r="B478" s="1" t="s">
        <v>132</v>
      </c>
      <c r="C478" s="1" t="s">
        <v>105</v>
      </c>
      <c r="D478" s="1" t="s">
        <v>115</v>
      </c>
      <c r="E478" s="1">
        <v>-2.9799999999999998E-4</v>
      </c>
      <c r="F478" s="1">
        <v>-0.56299999999999994</v>
      </c>
      <c r="G478" s="1">
        <f t="shared" si="26"/>
        <v>5.2930728241563061E-4</v>
      </c>
      <c r="H478" s="1">
        <v>653635</v>
      </c>
      <c r="I478">
        <f>SUM(E478:E481)</f>
        <v>6.249999999999999E-4</v>
      </c>
    </row>
    <row r="479" spans="1:9" x14ac:dyDescent="0.25">
      <c r="A479" s="1" t="s">
        <v>0</v>
      </c>
      <c r="B479" s="1" t="s">
        <v>134</v>
      </c>
      <c r="C479" s="1" t="s">
        <v>105</v>
      </c>
      <c r="D479" s="1" t="s">
        <v>115</v>
      </c>
      <c r="E479" s="1">
        <v>6.38E-4</v>
      </c>
      <c r="F479" s="1">
        <v>1.835</v>
      </c>
      <c r="G479" s="1">
        <f t="shared" si="26"/>
        <v>3.476839237057221E-4</v>
      </c>
      <c r="H479" s="1">
        <v>625654</v>
      </c>
    </row>
    <row r="480" spans="1:9" x14ac:dyDescent="0.25">
      <c r="A480" s="1" t="s">
        <v>0</v>
      </c>
      <c r="B480" s="1" t="s">
        <v>133</v>
      </c>
      <c r="C480" s="1" t="s">
        <v>105</v>
      </c>
      <c r="D480" s="1" t="s">
        <v>115</v>
      </c>
      <c r="E480" s="1">
        <v>-9.8700000000000003E-4</v>
      </c>
      <c r="F480" s="1">
        <v>-2.2240000000000002</v>
      </c>
      <c r="G480" s="1">
        <f t="shared" si="26"/>
        <v>4.4379496402877696E-4</v>
      </c>
      <c r="H480" s="1">
        <v>653848</v>
      </c>
    </row>
    <row r="481" spans="1:9" x14ac:dyDescent="0.25">
      <c r="A481" s="1" t="s">
        <v>0</v>
      </c>
      <c r="B481" s="1" t="s">
        <v>28</v>
      </c>
      <c r="C481" s="1" t="s">
        <v>105</v>
      </c>
      <c r="D481" s="1" t="s">
        <v>115</v>
      </c>
      <c r="E481" s="1">
        <v>1.2719999999999999E-3</v>
      </c>
      <c r="F481" s="1">
        <v>2.1070000000000002</v>
      </c>
      <c r="G481" s="1">
        <f t="shared" si="26"/>
        <v>6.0370194589463681E-4</v>
      </c>
      <c r="H481" s="1">
        <v>615020</v>
      </c>
      <c r="I481">
        <f>E479+E481-E478-E480</f>
        <v>3.1949999999999999E-3</v>
      </c>
    </row>
    <row r="482" spans="1:9" x14ac:dyDescent="0.25">
      <c r="A482" s="1" t="s">
        <v>0</v>
      </c>
      <c r="B482" s="1" t="s">
        <v>132</v>
      </c>
      <c r="C482" s="1" t="s">
        <v>105</v>
      </c>
      <c r="D482" s="1" t="s">
        <v>116</v>
      </c>
      <c r="E482" s="1">
        <v>-8.25E-4</v>
      </c>
      <c r="F482" s="1">
        <v>-1.591</v>
      </c>
      <c r="G482" s="1">
        <f t="shared" si="26"/>
        <v>5.1854179761156509E-4</v>
      </c>
      <c r="H482" s="1">
        <v>747937</v>
      </c>
      <c r="I482">
        <f>SUM(E482:E485)</f>
        <v>-1.7000000000000001E-4</v>
      </c>
    </row>
    <row r="483" spans="1:9" x14ac:dyDescent="0.25">
      <c r="A483" s="1" t="s">
        <v>0</v>
      </c>
      <c r="B483" s="1" t="s">
        <v>134</v>
      </c>
      <c r="C483" s="1" t="s">
        <v>105</v>
      </c>
      <c r="D483" s="1" t="s">
        <v>116</v>
      </c>
      <c r="E483" s="1">
        <v>7.1199999999999996E-4</v>
      </c>
      <c r="F483" s="1">
        <v>2.1960000000000002</v>
      </c>
      <c r="G483" s="1">
        <f t="shared" si="26"/>
        <v>3.242258652094717E-4</v>
      </c>
      <c r="H483" s="1">
        <v>716948</v>
      </c>
    </row>
    <row r="484" spans="1:9" x14ac:dyDescent="0.25">
      <c r="A484" s="1" t="s">
        <v>0</v>
      </c>
      <c r="B484" s="1" t="s">
        <v>133</v>
      </c>
      <c r="C484" s="1" t="s">
        <v>105</v>
      </c>
      <c r="D484" s="1" t="s">
        <v>116</v>
      </c>
      <c r="E484" s="1">
        <v>-6.2799999999999998E-4</v>
      </c>
      <c r="F484" s="1">
        <v>-1.37</v>
      </c>
      <c r="G484" s="1">
        <f t="shared" si="26"/>
        <v>4.5839416058394153E-4</v>
      </c>
      <c r="H484" s="1">
        <v>748188</v>
      </c>
    </row>
    <row r="485" spans="1:9" x14ac:dyDescent="0.25">
      <c r="A485" s="1" t="s">
        <v>0</v>
      </c>
      <c r="B485" s="1" t="s">
        <v>28</v>
      </c>
      <c r="C485" s="1" t="s">
        <v>105</v>
      </c>
      <c r="D485" s="1" t="s">
        <v>116</v>
      </c>
      <c r="E485" s="1">
        <v>5.71E-4</v>
      </c>
      <c r="F485" s="1">
        <v>1.0109999999999999</v>
      </c>
      <c r="G485" s="1">
        <f t="shared" si="26"/>
        <v>5.6478733926805145E-4</v>
      </c>
      <c r="H485" s="1">
        <v>686030</v>
      </c>
      <c r="I485">
        <f>E483+E485-E482-E484</f>
        <v>2.7359999999999997E-3</v>
      </c>
    </row>
    <row r="486" spans="1:9" x14ac:dyDescent="0.25">
      <c r="A486" s="1" t="s">
        <v>0</v>
      </c>
      <c r="B486" s="1" t="s">
        <v>132</v>
      </c>
      <c r="C486" s="1" t="s">
        <v>105</v>
      </c>
      <c r="D486" s="1" t="s">
        <v>117</v>
      </c>
      <c r="E486" s="1">
        <v>-7.0500000000000001E-4</v>
      </c>
      <c r="F486" s="1">
        <v>-1.3640000000000001</v>
      </c>
      <c r="G486" s="1">
        <f t="shared" si="26"/>
        <v>5.1686217008797646E-4</v>
      </c>
      <c r="H486" s="1">
        <v>677970</v>
      </c>
      <c r="I486">
        <f>SUM(E486:E489)</f>
        <v>-5.9099999999999995E-4</v>
      </c>
    </row>
    <row r="487" spans="1:9" x14ac:dyDescent="0.25">
      <c r="A487" s="1" t="s">
        <v>0</v>
      </c>
      <c r="B487" s="1" t="s">
        <v>134</v>
      </c>
      <c r="C487" s="1" t="s">
        <v>105</v>
      </c>
      <c r="D487" s="1" t="s">
        <v>117</v>
      </c>
      <c r="E487" s="1">
        <v>-1.34E-4</v>
      </c>
      <c r="F487" s="1">
        <v>-0.39200000000000002</v>
      </c>
      <c r="G487" s="1">
        <f t="shared" si="26"/>
        <v>3.4183673469387755E-4</v>
      </c>
      <c r="H487" s="1">
        <v>649243</v>
      </c>
    </row>
    <row r="488" spans="1:9" x14ac:dyDescent="0.25">
      <c r="A488" s="1" t="s">
        <v>0</v>
      </c>
      <c r="B488" s="1" t="s">
        <v>133</v>
      </c>
      <c r="C488" s="1" t="s">
        <v>105</v>
      </c>
      <c r="D488" s="1" t="s">
        <v>117</v>
      </c>
      <c r="E488" s="1">
        <v>-8.4900000000000004E-4</v>
      </c>
      <c r="F488" s="1">
        <v>-1.88</v>
      </c>
      <c r="G488" s="1">
        <f t="shared" si="26"/>
        <v>4.5159574468085111E-4</v>
      </c>
      <c r="H488" s="1">
        <v>678183</v>
      </c>
    </row>
    <row r="489" spans="1:9" x14ac:dyDescent="0.25">
      <c r="A489" s="1" t="s">
        <v>0</v>
      </c>
      <c r="B489" s="1" t="s">
        <v>28</v>
      </c>
      <c r="C489" s="1" t="s">
        <v>105</v>
      </c>
      <c r="D489" s="1" t="s">
        <v>117</v>
      </c>
      <c r="E489" s="1">
        <v>1.0970000000000001E-3</v>
      </c>
      <c r="F489" s="1">
        <v>1.8420000000000001</v>
      </c>
      <c r="G489" s="1">
        <f t="shared" si="26"/>
        <v>5.9554831704668838E-4</v>
      </c>
      <c r="H489" s="1">
        <v>634629</v>
      </c>
      <c r="I489">
        <f>E487+E489-E486-E488</f>
        <v>2.5170000000000001E-3</v>
      </c>
    </row>
    <row r="490" spans="1:9" x14ac:dyDescent="0.25">
      <c r="A490" s="1" t="s">
        <v>0</v>
      </c>
      <c r="B490" s="1" t="s">
        <v>132</v>
      </c>
      <c r="C490" s="1" t="s">
        <v>105</v>
      </c>
      <c r="D490" s="1" t="s">
        <v>118</v>
      </c>
      <c r="E490" s="1">
        <v>-4.0299999999999998E-4</v>
      </c>
      <c r="F490" s="1">
        <v>-0.78600000000000003</v>
      </c>
      <c r="G490" s="1">
        <f t="shared" si="26"/>
        <v>5.1272264631043254E-4</v>
      </c>
      <c r="H490" s="1">
        <v>696659</v>
      </c>
      <c r="I490">
        <f>SUM(E490:E493)</f>
        <v>3.1599999999999998E-4</v>
      </c>
    </row>
    <row r="491" spans="1:9" x14ac:dyDescent="0.25">
      <c r="A491" s="1" t="s">
        <v>0</v>
      </c>
      <c r="B491" s="1" t="s">
        <v>134</v>
      </c>
      <c r="C491" s="1" t="s">
        <v>105</v>
      </c>
      <c r="D491" s="1" t="s">
        <v>118</v>
      </c>
      <c r="E491" s="1">
        <v>6.4700000000000001E-4</v>
      </c>
      <c r="F491" s="1">
        <v>1.92</v>
      </c>
      <c r="G491" s="1">
        <f t="shared" si="26"/>
        <v>3.3697916666666669E-4</v>
      </c>
      <c r="H491" s="1">
        <v>667690</v>
      </c>
    </row>
    <row r="492" spans="1:9" x14ac:dyDescent="0.25">
      <c r="A492" s="1" t="s">
        <v>0</v>
      </c>
      <c r="B492" s="1" t="s">
        <v>133</v>
      </c>
      <c r="C492" s="1" t="s">
        <v>105</v>
      </c>
      <c r="D492" s="1" t="s">
        <v>118</v>
      </c>
      <c r="E492" s="1">
        <v>-7.85E-4</v>
      </c>
      <c r="F492" s="1">
        <v>-1.732</v>
      </c>
      <c r="G492" s="1">
        <f t="shared" si="26"/>
        <v>4.5323325635103929E-4</v>
      </c>
      <c r="H492" s="1">
        <v>696879</v>
      </c>
    </row>
    <row r="493" spans="1:9" x14ac:dyDescent="0.25">
      <c r="A493" s="1" t="s">
        <v>0</v>
      </c>
      <c r="B493" s="1" t="s">
        <v>28</v>
      </c>
      <c r="C493" s="1" t="s">
        <v>105</v>
      </c>
      <c r="D493" s="1" t="s">
        <v>118</v>
      </c>
      <c r="E493" s="1">
        <v>8.5700000000000001E-4</v>
      </c>
      <c r="F493" s="1">
        <v>1.427</v>
      </c>
      <c r="G493" s="1">
        <f t="shared" si="26"/>
        <v>6.0056061667834617E-4</v>
      </c>
      <c r="H493" s="1">
        <v>642930</v>
      </c>
      <c r="I493">
        <f>E491+E493-E490-E492</f>
        <v>2.6919999999999999E-3</v>
      </c>
    </row>
    <row r="494" spans="1:9" x14ac:dyDescent="0.25">
      <c r="A494" s="1" t="s">
        <v>0</v>
      </c>
      <c r="B494" s="1" t="s">
        <v>132</v>
      </c>
      <c r="C494" s="1" t="s">
        <v>105</v>
      </c>
      <c r="D494" s="1" t="s">
        <v>119</v>
      </c>
      <c r="E494" s="1">
        <v>2.4000000000000001E-5</v>
      </c>
      <c r="F494" s="1">
        <v>4.8000000000000001E-2</v>
      </c>
      <c r="G494" s="1">
        <f t="shared" si="26"/>
        <v>5.0000000000000001E-4</v>
      </c>
      <c r="H494" s="1">
        <v>779966</v>
      </c>
      <c r="I494">
        <f>SUM(E494:E497)</f>
        <v>1.4220000000000001E-3</v>
      </c>
    </row>
    <row r="495" spans="1:9" x14ac:dyDescent="0.25">
      <c r="A495" s="1" t="s">
        <v>0</v>
      </c>
      <c r="B495" s="1" t="s">
        <v>134</v>
      </c>
      <c r="C495" s="1" t="s">
        <v>105</v>
      </c>
      <c r="D495" s="1" t="s">
        <v>119</v>
      </c>
      <c r="E495" s="1">
        <v>8.1400000000000005E-4</v>
      </c>
      <c r="F495" s="1">
        <v>2.4729999999999999</v>
      </c>
      <c r="G495" s="1">
        <f t="shared" si="26"/>
        <v>3.2915487262434297E-4</v>
      </c>
      <c r="H495" s="1">
        <v>749124</v>
      </c>
    </row>
    <row r="496" spans="1:9" x14ac:dyDescent="0.25">
      <c r="A496" s="1" t="s">
        <v>0</v>
      </c>
      <c r="B496" s="1" t="s">
        <v>133</v>
      </c>
      <c r="C496" s="1" t="s">
        <v>105</v>
      </c>
      <c r="D496" s="1" t="s">
        <v>119</v>
      </c>
      <c r="E496" s="1">
        <v>-2.2800000000000001E-4</v>
      </c>
      <c r="F496" s="1">
        <v>-0.50600000000000001</v>
      </c>
      <c r="G496" s="1">
        <f t="shared" si="26"/>
        <v>4.505928853754941E-4</v>
      </c>
      <c r="H496" s="1">
        <v>780239</v>
      </c>
    </row>
    <row r="497" spans="1:9" x14ac:dyDescent="0.25">
      <c r="A497" s="1" t="s">
        <v>0</v>
      </c>
      <c r="B497" s="1" t="s">
        <v>28</v>
      </c>
      <c r="C497" s="1" t="s">
        <v>105</v>
      </c>
      <c r="D497" s="1" t="s">
        <v>119</v>
      </c>
      <c r="E497" s="1">
        <v>8.12E-4</v>
      </c>
      <c r="F497" s="1">
        <v>1.4279999999999999</v>
      </c>
      <c r="G497" s="1">
        <f t="shared" si="26"/>
        <v>5.6862745098039218E-4</v>
      </c>
      <c r="H497" s="1">
        <v>708265</v>
      </c>
      <c r="I497">
        <f>E495+E497-E494-E496</f>
        <v>1.83E-3</v>
      </c>
    </row>
    <row r="498" spans="1:9" x14ac:dyDescent="0.25">
      <c r="A498" s="1" t="s">
        <v>0</v>
      </c>
      <c r="B498" s="1" t="s">
        <v>132</v>
      </c>
      <c r="C498" s="1" t="s">
        <v>105</v>
      </c>
      <c r="D498" s="1" t="s">
        <v>120</v>
      </c>
      <c r="E498" s="1">
        <v>-8.1499999999999997E-4</v>
      </c>
      <c r="F498" s="1">
        <v>-1.758</v>
      </c>
      <c r="G498" s="1">
        <f t="shared" si="26"/>
        <v>4.6359499431171782E-4</v>
      </c>
      <c r="H498" s="1">
        <v>795729</v>
      </c>
      <c r="I498">
        <f>SUM(E498:E501)</f>
        <v>-2.9000000000000054E-5</v>
      </c>
    </row>
    <row r="499" spans="1:9" x14ac:dyDescent="0.25">
      <c r="A499" s="1" t="s">
        <v>0</v>
      </c>
      <c r="B499" s="1" t="s">
        <v>134</v>
      </c>
      <c r="C499" s="1" t="s">
        <v>105</v>
      </c>
      <c r="D499" s="1" t="s">
        <v>120</v>
      </c>
      <c r="E499" s="1">
        <v>4.4799999999999999E-4</v>
      </c>
      <c r="F499" s="1">
        <v>1.4350000000000001</v>
      </c>
      <c r="G499" s="1">
        <f t="shared" si="26"/>
        <v>3.121951219512195E-4</v>
      </c>
      <c r="H499" s="1">
        <v>763920</v>
      </c>
    </row>
    <row r="500" spans="1:9" x14ac:dyDescent="0.25">
      <c r="A500" s="1" t="s">
        <v>0</v>
      </c>
      <c r="B500" s="1" t="s">
        <v>133</v>
      </c>
      <c r="C500" s="1" t="s">
        <v>105</v>
      </c>
      <c r="D500" s="1" t="s">
        <v>120</v>
      </c>
      <c r="E500" s="1">
        <v>-4.1100000000000002E-4</v>
      </c>
      <c r="F500" s="1">
        <v>-0.92600000000000005</v>
      </c>
      <c r="G500" s="1">
        <f t="shared" si="26"/>
        <v>4.4384449244060472E-4</v>
      </c>
      <c r="H500" s="1">
        <v>796017</v>
      </c>
    </row>
    <row r="501" spans="1:9" x14ac:dyDescent="0.25">
      <c r="A501" s="1" t="s">
        <v>0</v>
      </c>
      <c r="B501" s="1" t="s">
        <v>28</v>
      </c>
      <c r="C501" s="1" t="s">
        <v>105</v>
      </c>
      <c r="D501" s="1" t="s">
        <v>120</v>
      </c>
      <c r="E501" s="1">
        <v>7.4899999999999999E-4</v>
      </c>
      <c r="F501" s="1">
        <v>1.304</v>
      </c>
      <c r="G501" s="1">
        <f t="shared" si="26"/>
        <v>5.7438650306748467E-4</v>
      </c>
      <c r="H501" s="1">
        <v>721957</v>
      </c>
      <c r="I501">
        <f>E499+E501-E498-E500</f>
        <v>2.4229999999999998E-3</v>
      </c>
    </row>
    <row r="502" spans="1:9" x14ac:dyDescent="0.25">
      <c r="A502" s="1" t="s">
        <v>0</v>
      </c>
      <c r="B502" s="1" t="s">
        <v>132</v>
      </c>
      <c r="C502" s="1" t="s">
        <v>105</v>
      </c>
      <c r="D502" s="1" t="s">
        <v>121</v>
      </c>
      <c r="E502" s="1">
        <v>-6.1499999999999999E-4</v>
      </c>
      <c r="F502" s="1">
        <v>-1.2549999999999999</v>
      </c>
      <c r="G502" s="1">
        <f t="shared" si="26"/>
        <v>4.9003984063745022E-4</v>
      </c>
      <c r="H502" s="1">
        <v>798848</v>
      </c>
      <c r="I502">
        <f>SUM(E502:E505)</f>
        <v>-2.4699999999999993E-4</v>
      </c>
    </row>
    <row r="503" spans="1:9" x14ac:dyDescent="0.25">
      <c r="A503" s="1" t="s">
        <v>0</v>
      </c>
      <c r="B503" s="1" t="s">
        <v>134</v>
      </c>
      <c r="C503" s="1" t="s">
        <v>105</v>
      </c>
      <c r="D503" s="1" t="s">
        <v>121</v>
      </c>
      <c r="E503" s="1">
        <v>2.2800000000000001E-4</v>
      </c>
      <c r="F503" s="1">
        <v>0.72099999999999997</v>
      </c>
      <c r="G503" s="1">
        <f t="shared" si="26"/>
        <v>3.1622746185852986E-4</v>
      </c>
      <c r="H503" s="1">
        <v>766978</v>
      </c>
    </row>
    <row r="504" spans="1:9" x14ac:dyDescent="0.25">
      <c r="A504" s="1" t="s">
        <v>0</v>
      </c>
      <c r="B504" s="1" t="s">
        <v>133</v>
      </c>
      <c r="C504" s="1" t="s">
        <v>105</v>
      </c>
      <c r="D504" s="1" t="s">
        <v>121</v>
      </c>
      <c r="E504" s="1">
        <v>-5.5599999999999996E-4</v>
      </c>
      <c r="F504" s="1">
        <v>-1.274</v>
      </c>
      <c r="G504" s="1">
        <f t="shared" si="26"/>
        <v>4.364207221350078E-4</v>
      </c>
      <c r="H504" s="1">
        <v>799146</v>
      </c>
    </row>
    <row r="505" spans="1:9" x14ac:dyDescent="0.25">
      <c r="A505" s="1" t="s">
        <v>0</v>
      </c>
      <c r="B505" s="1" t="s">
        <v>28</v>
      </c>
      <c r="C505" s="1" t="s">
        <v>105</v>
      </c>
      <c r="D505" s="1" t="s">
        <v>121</v>
      </c>
      <c r="E505" s="1">
        <v>6.96E-4</v>
      </c>
      <c r="F505" s="1">
        <v>1.1579999999999999</v>
      </c>
      <c r="G505" s="1">
        <f t="shared" si="26"/>
        <v>6.0103626943005183E-4</v>
      </c>
      <c r="H505" s="1">
        <v>723884</v>
      </c>
      <c r="I505">
        <f>E503+E505-E502-E504</f>
        <v>2.0950000000000001E-3</v>
      </c>
    </row>
    <row r="506" spans="1:9" x14ac:dyDescent="0.25">
      <c r="A506" s="1" t="s">
        <v>0</v>
      </c>
      <c r="B506" s="1" t="s">
        <v>132</v>
      </c>
      <c r="C506" s="1" t="s">
        <v>105</v>
      </c>
      <c r="D506" s="1" t="s">
        <v>122</v>
      </c>
      <c r="E506" s="1">
        <v>-1.1670000000000001E-3</v>
      </c>
      <c r="F506" s="1">
        <v>-2.3290000000000002</v>
      </c>
      <c r="G506" s="1">
        <f t="shared" si="26"/>
        <v>5.0107342206955779E-4</v>
      </c>
      <c r="H506" s="1">
        <v>790581</v>
      </c>
      <c r="I506">
        <f>SUM(E506:E509)</f>
        <v>-7.5000000000000002E-4</v>
      </c>
    </row>
    <row r="507" spans="1:9" x14ac:dyDescent="0.25">
      <c r="A507" s="1" t="s">
        <v>0</v>
      </c>
      <c r="B507" s="1" t="s">
        <v>134</v>
      </c>
      <c r="C507" s="1" t="s">
        <v>105</v>
      </c>
      <c r="D507" s="1" t="s">
        <v>122</v>
      </c>
      <c r="E507" s="1">
        <v>7.4100000000000001E-4</v>
      </c>
      <c r="F507" s="1">
        <v>2.383</v>
      </c>
      <c r="G507" s="1">
        <f t="shared" si="26"/>
        <v>3.1095258078052873E-4</v>
      </c>
      <c r="H507" s="1">
        <v>758051</v>
      </c>
    </row>
    <row r="508" spans="1:9" x14ac:dyDescent="0.25">
      <c r="A508" s="1" t="s">
        <v>0</v>
      </c>
      <c r="B508" s="1" t="s">
        <v>133</v>
      </c>
      <c r="C508" s="1" t="s">
        <v>105</v>
      </c>
      <c r="D508" s="1" t="s">
        <v>122</v>
      </c>
      <c r="E508" s="1">
        <v>-7.2800000000000002E-4</v>
      </c>
      <c r="F508" s="1">
        <v>-1.6970000000000001</v>
      </c>
      <c r="G508" s="1">
        <f t="shared" si="26"/>
        <v>4.2899233942251034E-4</v>
      </c>
      <c r="H508" s="1">
        <v>790873</v>
      </c>
    </row>
    <row r="509" spans="1:9" x14ac:dyDescent="0.25">
      <c r="A509" s="1" t="s">
        <v>0</v>
      </c>
      <c r="B509" s="1" t="s">
        <v>28</v>
      </c>
      <c r="C509" s="1" t="s">
        <v>105</v>
      </c>
      <c r="D509" s="1" t="s">
        <v>122</v>
      </c>
      <c r="E509" s="1">
        <v>4.0400000000000001E-4</v>
      </c>
      <c r="F509" s="1">
        <v>0.69</v>
      </c>
      <c r="G509" s="1">
        <f t="shared" si="26"/>
        <v>5.8550724637681162E-4</v>
      </c>
      <c r="H509" s="1">
        <v>721531</v>
      </c>
      <c r="I509">
        <f>E507+E509-E506-E508</f>
        <v>3.0399999999999997E-3</v>
      </c>
    </row>
    <row r="510" spans="1:9" x14ac:dyDescent="0.25">
      <c r="A510" s="1" t="s">
        <v>0</v>
      </c>
      <c r="B510" s="1" t="s">
        <v>132</v>
      </c>
      <c r="C510" s="1" t="s">
        <v>105</v>
      </c>
      <c r="D510" s="1" t="s">
        <v>123</v>
      </c>
      <c r="E510" s="1">
        <v>-3.6000000000000002E-4</v>
      </c>
      <c r="F510" s="1">
        <v>-0.73</v>
      </c>
      <c r="G510" s="1">
        <f t="shared" si="26"/>
        <v>4.9315068493150694E-4</v>
      </c>
      <c r="H510" s="1">
        <v>798213</v>
      </c>
      <c r="I510">
        <f>SUM(E510:E513)</f>
        <v>-6.8899999999999994E-4</v>
      </c>
    </row>
    <row r="511" spans="1:9" x14ac:dyDescent="0.25">
      <c r="A511" s="1" t="s">
        <v>0</v>
      </c>
      <c r="B511" s="1" t="s">
        <v>134</v>
      </c>
      <c r="C511" s="1" t="s">
        <v>105</v>
      </c>
      <c r="D511" s="1" t="s">
        <v>123</v>
      </c>
      <c r="E511" s="1">
        <v>5.5099999999999995E-4</v>
      </c>
      <c r="F511" s="1">
        <v>1.7450000000000001</v>
      </c>
      <c r="G511" s="1">
        <f t="shared" si="26"/>
        <v>3.1575931232091683E-4</v>
      </c>
      <c r="H511" s="1">
        <v>766408</v>
      </c>
    </row>
    <row r="512" spans="1:9" x14ac:dyDescent="0.25">
      <c r="A512" s="1" t="s">
        <v>0</v>
      </c>
      <c r="B512" s="1" t="s">
        <v>133</v>
      </c>
      <c r="C512" s="1" t="s">
        <v>105</v>
      </c>
      <c r="D512" s="1" t="s">
        <v>123</v>
      </c>
      <c r="E512" s="1">
        <v>-1.047E-3</v>
      </c>
      <c r="F512" s="1">
        <v>-2.39</v>
      </c>
      <c r="G512" s="1">
        <f t="shared" si="26"/>
        <v>4.3807531380753135E-4</v>
      </c>
      <c r="H512" s="1">
        <v>798511</v>
      </c>
    </row>
    <row r="513" spans="1:9" x14ac:dyDescent="0.25">
      <c r="A513" s="1" t="s">
        <v>0</v>
      </c>
      <c r="B513" s="1" t="s">
        <v>28</v>
      </c>
      <c r="C513" s="1" t="s">
        <v>105</v>
      </c>
      <c r="D513" s="1" t="s">
        <v>123</v>
      </c>
      <c r="E513" s="1">
        <v>1.6699999999999999E-4</v>
      </c>
      <c r="F513" s="1">
        <v>0.28199999999999997</v>
      </c>
      <c r="G513" s="1">
        <f t="shared" si="26"/>
        <v>5.9219858156028371E-4</v>
      </c>
      <c r="H513" s="1">
        <v>722959</v>
      </c>
      <c r="I513">
        <f>E511+E513-E510-E512</f>
        <v>2.1250000000000002E-3</v>
      </c>
    </row>
    <row r="514" spans="1:9" x14ac:dyDescent="0.25">
      <c r="A514" s="1" t="s">
        <v>0</v>
      </c>
      <c r="B514" s="1" t="s">
        <v>132</v>
      </c>
      <c r="C514" s="1" t="s">
        <v>105</v>
      </c>
      <c r="D514" s="1" t="s">
        <v>124</v>
      </c>
      <c r="E514" s="1">
        <v>-8.2299999999999995E-4</v>
      </c>
      <c r="F514" s="1">
        <v>-1.6679999999999999</v>
      </c>
      <c r="G514" s="1">
        <f t="shared" ref="G514:G577" si="27">E514/F514</f>
        <v>4.9340527577937648E-4</v>
      </c>
      <c r="H514" s="1">
        <v>792844</v>
      </c>
      <c r="I514">
        <f>SUM(E514:E517)</f>
        <v>-8.3399999999999989E-4</v>
      </c>
    </row>
    <row r="515" spans="1:9" x14ac:dyDescent="0.25">
      <c r="A515" s="1" t="s">
        <v>0</v>
      </c>
      <c r="B515" s="1" t="s">
        <v>134</v>
      </c>
      <c r="C515" s="1" t="s">
        <v>105</v>
      </c>
      <c r="D515" s="1" t="s">
        <v>124</v>
      </c>
      <c r="E515" s="1">
        <v>2.5399999999999999E-4</v>
      </c>
      <c r="F515" s="1">
        <v>0.77100000000000002</v>
      </c>
      <c r="G515" s="1">
        <f t="shared" si="27"/>
        <v>3.2944228274967572E-4</v>
      </c>
      <c r="H515" s="1">
        <v>761305</v>
      </c>
    </row>
    <row r="516" spans="1:9" x14ac:dyDescent="0.25">
      <c r="A516" s="1" t="s">
        <v>0</v>
      </c>
      <c r="B516" s="1" t="s">
        <v>133</v>
      </c>
      <c r="C516" s="1" t="s">
        <v>105</v>
      </c>
      <c r="D516" s="1" t="s">
        <v>124</v>
      </c>
      <c r="E516" s="1">
        <v>-1.0870000000000001E-3</v>
      </c>
      <c r="F516" s="1">
        <v>-2.4460000000000002</v>
      </c>
      <c r="G516" s="1">
        <f t="shared" si="27"/>
        <v>4.4439901880621423E-4</v>
      </c>
      <c r="H516" s="1">
        <v>793125</v>
      </c>
    </row>
    <row r="517" spans="1:9" x14ac:dyDescent="0.25">
      <c r="A517" s="1" t="s">
        <v>0</v>
      </c>
      <c r="B517" s="1" t="s">
        <v>28</v>
      </c>
      <c r="C517" s="1" t="s">
        <v>105</v>
      </c>
      <c r="D517" s="1" t="s">
        <v>124</v>
      </c>
      <c r="E517" s="1">
        <v>8.2200000000000003E-4</v>
      </c>
      <c r="F517" s="1">
        <v>1.423</v>
      </c>
      <c r="G517" s="1">
        <f t="shared" si="27"/>
        <v>5.7765284609978919E-4</v>
      </c>
      <c r="H517" s="1">
        <v>719617</v>
      </c>
      <c r="I517">
        <f>E515+E517-E514-E516</f>
        <v>2.9859999999999999E-3</v>
      </c>
    </row>
    <row r="518" spans="1:9" x14ac:dyDescent="0.25">
      <c r="A518" s="1" t="s">
        <v>0</v>
      </c>
      <c r="B518" s="1" t="s">
        <v>132</v>
      </c>
      <c r="C518" s="1" t="s">
        <v>105</v>
      </c>
      <c r="D518" s="1" t="s">
        <v>107</v>
      </c>
      <c r="E518" s="1">
        <v>-1.005E-3</v>
      </c>
      <c r="F518" s="1">
        <v>-1.7909999999999999</v>
      </c>
      <c r="G518" s="1">
        <f t="shared" si="27"/>
        <v>5.6113902847571191E-4</v>
      </c>
      <c r="H518" s="1">
        <v>367695</v>
      </c>
      <c r="I518">
        <f>SUM(E518:E521)</f>
        <v>-1.709E-3</v>
      </c>
    </row>
    <row r="519" spans="1:9" x14ac:dyDescent="0.25">
      <c r="A519" s="1" t="s">
        <v>0</v>
      </c>
      <c r="B519" s="1" t="s">
        <v>134</v>
      </c>
      <c r="C519" s="1" t="s">
        <v>105</v>
      </c>
      <c r="D519" s="1" t="s">
        <v>107</v>
      </c>
      <c r="E519" s="1">
        <v>-1.8000000000000001E-4</v>
      </c>
      <c r="F519" s="1">
        <v>-0.41499999999999998</v>
      </c>
      <c r="G519" s="1">
        <f t="shared" si="27"/>
        <v>4.3373493975903618E-4</v>
      </c>
      <c r="H519" s="1">
        <v>351280</v>
      </c>
    </row>
    <row r="520" spans="1:9" x14ac:dyDescent="0.25">
      <c r="A520" s="1" t="s">
        <v>0</v>
      </c>
      <c r="B520" s="1" t="s">
        <v>133</v>
      </c>
      <c r="C520" s="1" t="s">
        <v>105</v>
      </c>
      <c r="D520" s="1" t="s">
        <v>107</v>
      </c>
      <c r="E520" s="1">
        <v>-1.049E-3</v>
      </c>
      <c r="F520" s="1">
        <v>-2.097</v>
      </c>
      <c r="G520" s="1">
        <f t="shared" si="27"/>
        <v>5.0023843586075349E-4</v>
      </c>
      <c r="H520" s="1">
        <v>367804</v>
      </c>
    </row>
    <row r="521" spans="1:9" x14ac:dyDescent="0.25">
      <c r="A521" s="1" t="s">
        <v>0</v>
      </c>
      <c r="B521" s="1" t="s">
        <v>28</v>
      </c>
      <c r="C521" s="1" t="s">
        <v>105</v>
      </c>
      <c r="D521" s="1" t="s">
        <v>107</v>
      </c>
      <c r="E521" s="1">
        <v>5.2499999999999997E-4</v>
      </c>
      <c r="F521" s="1">
        <v>0.755</v>
      </c>
      <c r="G521" s="1">
        <f t="shared" si="27"/>
        <v>6.9536423841059603E-4</v>
      </c>
      <c r="H521" s="1">
        <v>352183</v>
      </c>
      <c r="I521">
        <f>E519+E521-E518-E520</f>
        <v>2.3990000000000001E-3</v>
      </c>
    </row>
    <row r="522" spans="1:9" x14ac:dyDescent="0.25">
      <c r="A522" s="1" t="s">
        <v>0</v>
      </c>
      <c r="B522" s="1" t="s">
        <v>132</v>
      </c>
      <c r="C522" s="1" t="s">
        <v>105</v>
      </c>
      <c r="D522" s="1" t="s">
        <v>125</v>
      </c>
      <c r="E522" s="1">
        <v>7.8200000000000003E-4</v>
      </c>
      <c r="F522" s="1">
        <v>0.49399999999999999</v>
      </c>
      <c r="G522" s="1">
        <f t="shared" si="27"/>
        <v>1.5829959514170042E-3</v>
      </c>
      <c r="H522" s="1">
        <v>24076</v>
      </c>
      <c r="I522">
        <f>SUM(E522:E525)</f>
        <v>2.2499999999999998E-3</v>
      </c>
    </row>
    <row r="523" spans="1:9" x14ac:dyDescent="0.25">
      <c r="A523" s="1" t="s">
        <v>0</v>
      </c>
      <c r="B523" s="1" t="s">
        <v>134</v>
      </c>
      <c r="C523" s="1" t="s">
        <v>105</v>
      </c>
      <c r="D523" s="1" t="s">
        <v>125</v>
      </c>
      <c r="E523" s="1">
        <v>-1.4300000000000001E-4</v>
      </c>
      <c r="F523" s="1">
        <v>-9.9000000000000005E-2</v>
      </c>
      <c r="G523" s="1">
        <f t="shared" si="27"/>
        <v>1.4444444444444444E-3</v>
      </c>
      <c r="H523" s="1">
        <v>23009</v>
      </c>
    </row>
    <row r="524" spans="1:9" x14ac:dyDescent="0.25">
      <c r="A524" s="1" t="s">
        <v>0</v>
      </c>
      <c r="B524" s="1" t="s">
        <v>133</v>
      </c>
      <c r="C524" s="1" t="s">
        <v>105</v>
      </c>
      <c r="D524" s="1" t="s">
        <v>125</v>
      </c>
      <c r="E524" s="1">
        <v>-4.73E-4</v>
      </c>
      <c r="F524" s="1">
        <v>-0.37</v>
      </c>
      <c r="G524" s="1">
        <f t="shared" si="27"/>
        <v>1.2783783783783785E-3</v>
      </c>
      <c r="H524" s="1">
        <v>24077</v>
      </c>
    </row>
    <row r="525" spans="1:9" x14ac:dyDescent="0.25">
      <c r="A525" s="1" t="s">
        <v>0</v>
      </c>
      <c r="B525" s="1" t="s">
        <v>28</v>
      </c>
      <c r="C525" s="1" t="s">
        <v>105</v>
      </c>
      <c r="D525" s="1" t="s">
        <v>125</v>
      </c>
      <c r="E525" s="1">
        <v>2.0839999999999999E-3</v>
      </c>
      <c r="F525" s="1">
        <v>1.0269999999999999</v>
      </c>
      <c r="G525" s="1">
        <f t="shared" si="27"/>
        <v>2.02921129503408E-3</v>
      </c>
      <c r="H525" s="1">
        <v>23133</v>
      </c>
      <c r="I525">
        <f>E523+E525-E522-E524</f>
        <v>1.6319999999999998E-3</v>
      </c>
    </row>
    <row r="526" spans="1:9" x14ac:dyDescent="0.25">
      <c r="A526" s="1" t="s">
        <v>0</v>
      </c>
      <c r="B526" s="1" t="s">
        <v>132</v>
      </c>
      <c r="C526" s="1" t="s">
        <v>105</v>
      </c>
      <c r="D526" s="1" t="s">
        <v>126</v>
      </c>
      <c r="E526" s="1">
        <v>-2.1710000000000002E-3</v>
      </c>
      <c r="F526" s="1">
        <v>-1.794</v>
      </c>
      <c r="G526" s="1">
        <f t="shared" si="27"/>
        <v>1.2101449275362319E-3</v>
      </c>
      <c r="H526" s="1">
        <v>37253</v>
      </c>
      <c r="I526">
        <f>SUM(E526:E529)</f>
        <v>-3.0590000000000005E-3</v>
      </c>
    </row>
    <row r="527" spans="1:9" x14ac:dyDescent="0.25">
      <c r="A527" s="1" t="s">
        <v>0</v>
      </c>
      <c r="B527" s="1" t="s">
        <v>134</v>
      </c>
      <c r="C527" s="1" t="s">
        <v>105</v>
      </c>
      <c r="D527" s="1" t="s">
        <v>126</v>
      </c>
      <c r="E527" s="1">
        <v>-4.8500000000000003E-4</v>
      </c>
      <c r="F527" s="1">
        <v>-0.43</v>
      </c>
      <c r="G527" s="1">
        <f t="shared" si="27"/>
        <v>1.1279069767441861E-3</v>
      </c>
      <c r="H527" s="1">
        <v>35643</v>
      </c>
    </row>
    <row r="528" spans="1:9" x14ac:dyDescent="0.25">
      <c r="A528" s="1" t="s">
        <v>0</v>
      </c>
      <c r="B528" s="1" t="s">
        <v>133</v>
      </c>
      <c r="C528" s="1" t="s">
        <v>105</v>
      </c>
      <c r="D528" s="1" t="s">
        <v>126</v>
      </c>
      <c r="E528" s="1">
        <v>-1.5699999999999999E-4</v>
      </c>
      <c r="F528" s="1">
        <v>-0.14799999999999999</v>
      </c>
      <c r="G528" s="1">
        <f t="shared" si="27"/>
        <v>1.0608108108108108E-3</v>
      </c>
      <c r="H528" s="1">
        <v>37261</v>
      </c>
    </row>
    <row r="529" spans="1:9" x14ac:dyDescent="0.25">
      <c r="A529" s="1" t="s">
        <v>0</v>
      </c>
      <c r="B529" s="1" t="s">
        <v>28</v>
      </c>
      <c r="C529" s="1" t="s">
        <v>105</v>
      </c>
      <c r="D529" s="1" t="s">
        <v>126</v>
      </c>
      <c r="E529" s="1">
        <v>-2.4600000000000002E-4</v>
      </c>
      <c r="F529" s="1">
        <v>-0.17100000000000001</v>
      </c>
      <c r="G529" s="1">
        <f t="shared" si="27"/>
        <v>1.4385964912280703E-3</v>
      </c>
      <c r="H529" s="1">
        <v>35025</v>
      </c>
      <c r="I529">
        <f>E527+E529-E526-E528</f>
        <v>1.5970000000000001E-3</v>
      </c>
    </row>
    <row r="530" spans="1:9" x14ac:dyDescent="0.25">
      <c r="A530" s="1" t="s">
        <v>0</v>
      </c>
      <c r="B530" s="1" t="s">
        <v>132</v>
      </c>
      <c r="C530" s="1" t="s">
        <v>105</v>
      </c>
      <c r="D530" s="1" t="s">
        <v>127</v>
      </c>
      <c r="E530" s="1">
        <v>-9.1E-4</v>
      </c>
      <c r="F530" s="1">
        <v>-1.839</v>
      </c>
      <c r="G530" s="1">
        <f t="shared" si="27"/>
        <v>4.948341489940185E-4</v>
      </c>
      <c r="H530" s="1">
        <v>690020</v>
      </c>
      <c r="I530">
        <f>SUM(E530:E533)</f>
        <v>-1.2819999999999999E-3</v>
      </c>
    </row>
    <row r="531" spans="1:9" x14ac:dyDescent="0.25">
      <c r="A531" s="1" t="s">
        <v>0</v>
      </c>
      <c r="B531" s="1" t="s">
        <v>134</v>
      </c>
      <c r="C531" s="1" t="s">
        <v>105</v>
      </c>
      <c r="D531" s="1" t="s">
        <v>127</v>
      </c>
      <c r="E531" s="1">
        <v>4.73E-4</v>
      </c>
      <c r="F531" s="1">
        <v>1.4930000000000001</v>
      </c>
      <c r="G531" s="1">
        <f t="shared" si="27"/>
        <v>3.1681178834561282E-4</v>
      </c>
      <c r="H531" s="1">
        <v>663110</v>
      </c>
    </row>
    <row r="532" spans="1:9" x14ac:dyDescent="0.25">
      <c r="A532" s="1" t="s">
        <v>0</v>
      </c>
      <c r="B532" s="1" t="s">
        <v>133</v>
      </c>
      <c r="C532" s="1" t="s">
        <v>105</v>
      </c>
      <c r="D532" s="1" t="s">
        <v>127</v>
      </c>
      <c r="E532" s="1">
        <v>-9.6699999999999998E-4</v>
      </c>
      <c r="F532" s="1">
        <v>-2.1829999999999998</v>
      </c>
      <c r="G532" s="1">
        <f t="shared" si="27"/>
        <v>4.4296839212093454E-4</v>
      </c>
      <c r="H532" s="1">
        <v>690235</v>
      </c>
    </row>
    <row r="533" spans="1:9" x14ac:dyDescent="0.25">
      <c r="A533" s="1" t="s">
        <v>0</v>
      </c>
      <c r="B533" s="1" t="s">
        <v>28</v>
      </c>
      <c r="C533" s="1" t="s">
        <v>105</v>
      </c>
      <c r="D533" s="1" t="s">
        <v>127</v>
      </c>
      <c r="E533" s="1">
        <v>1.22E-4</v>
      </c>
      <c r="F533" s="1">
        <v>0.20599999999999999</v>
      </c>
      <c r="G533" s="1">
        <f t="shared" si="27"/>
        <v>5.9223300970873789E-4</v>
      </c>
      <c r="H533" s="1">
        <v>636497</v>
      </c>
      <c r="I533">
        <f>E531+E533-E530-E532</f>
        <v>2.4720000000000002E-3</v>
      </c>
    </row>
    <row r="534" spans="1:9" x14ac:dyDescent="0.25">
      <c r="A534" s="1" t="s">
        <v>0</v>
      </c>
      <c r="B534" s="1" t="s">
        <v>132</v>
      </c>
      <c r="C534" s="1" t="s">
        <v>105</v>
      </c>
      <c r="D534" s="1" t="s">
        <v>128</v>
      </c>
      <c r="E534" s="1">
        <v>-4.3899999999999999E-4</v>
      </c>
      <c r="F534" s="1">
        <v>-0.65800000000000003</v>
      </c>
      <c r="G534" s="1">
        <f t="shared" si="27"/>
        <v>6.6717325227963519E-4</v>
      </c>
      <c r="H534" s="1">
        <v>192152</v>
      </c>
      <c r="I534">
        <f>SUM(E534:E537)</f>
        <v>6.7000000000000002E-4</v>
      </c>
    </row>
    <row r="535" spans="1:9" x14ac:dyDescent="0.25">
      <c r="A535" s="1" t="s">
        <v>0</v>
      </c>
      <c r="B535" s="1" t="s">
        <v>134</v>
      </c>
      <c r="C535" s="1" t="s">
        <v>105</v>
      </c>
      <c r="D535" s="1" t="s">
        <v>128</v>
      </c>
      <c r="E535" s="1">
        <v>2.52E-4</v>
      </c>
      <c r="F535" s="1">
        <v>0.46100000000000002</v>
      </c>
      <c r="G535" s="1">
        <f t="shared" si="27"/>
        <v>5.466377440347071E-4</v>
      </c>
      <c r="H535" s="1">
        <v>184554</v>
      </c>
    </row>
    <row r="536" spans="1:9" x14ac:dyDescent="0.25">
      <c r="A536" s="1" t="s">
        <v>0</v>
      </c>
      <c r="B536" s="1" t="s">
        <v>133</v>
      </c>
      <c r="C536" s="1" t="s">
        <v>105</v>
      </c>
      <c r="D536" s="1" t="s">
        <v>128</v>
      </c>
      <c r="E536" s="1">
        <v>-2.8400000000000002E-4</v>
      </c>
      <c r="F536" s="1">
        <v>-0.48499999999999999</v>
      </c>
      <c r="G536" s="1">
        <f t="shared" si="27"/>
        <v>5.8556701030927844E-4</v>
      </c>
      <c r="H536" s="1">
        <v>192199</v>
      </c>
    </row>
    <row r="537" spans="1:9" x14ac:dyDescent="0.25">
      <c r="A537" s="1" t="s">
        <v>0</v>
      </c>
      <c r="B537" s="1" t="s">
        <v>28</v>
      </c>
      <c r="C537" s="1" t="s">
        <v>105</v>
      </c>
      <c r="D537" s="1" t="s">
        <v>128</v>
      </c>
      <c r="E537" s="1">
        <v>1.1410000000000001E-3</v>
      </c>
      <c r="F537" s="1">
        <v>1.4630000000000001</v>
      </c>
      <c r="G537" s="1">
        <f t="shared" si="27"/>
        <v>7.7990430622009571E-4</v>
      </c>
      <c r="H537" s="1">
        <v>177403</v>
      </c>
      <c r="I537">
        <f>E535+E537-E534-E536</f>
        <v>2.1160000000000003E-3</v>
      </c>
    </row>
    <row r="538" spans="1:9" x14ac:dyDescent="0.25">
      <c r="A538" s="1" t="s">
        <v>0</v>
      </c>
      <c r="B538" s="1" t="s">
        <v>132</v>
      </c>
      <c r="C538" s="1" t="s">
        <v>105</v>
      </c>
      <c r="D538" s="1" t="s">
        <v>129</v>
      </c>
      <c r="E538" s="1">
        <v>-4.1899999999999999E-4</v>
      </c>
      <c r="F538" s="1">
        <v>-0.79500000000000004</v>
      </c>
      <c r="G538" s="1">
        <f t="shared" si="27"/>
        <v>5.2704402515723269E-4</v>
      </c>
      <c r="H538" s="1">
        <v>595923</v>
      </c>
      <c r="I538">
        <f>SUM(E538:E541)</f>
        <v>6.2899999999999989E-4</v>
      </c>
    </row>
    <row r="539" spans="1:9" x14ac:dyDescent="0.25">
      <c r="A539" s="1" t="s">
        <v>0</v>
      </c>
      <c r="B539" s="1" t="s">
        <v>134</v>
      </c>
      <c r="C539" s="1" t="s">
        <v>105</v>
      </c>
      <c r="D539" s="1" t="s">
        <v>129</v>
      </c>
      <c r="E539" s="1">
        <v>3.21E-4</v>
      </c>
      <c r="F539" s="1">
        <v>0.92400000000000004</v>
      </c>
      <c r="G539" s="1">
        <f t="shared" si="27"/>
        <v>3.4740259740259741E-4</v>
      </c>
      <c r="H539" s="1">
        <v>570771</v>
      </c>
    </row>
    <row r="540" spans="1:9" x14ac:dyDescent="0.25">
      <c r="A540" s="1" t="s">
        <v>0</v>
      </c>
      <c r="B540" s="1" t="s">
        <v>133</v>
      </c>
      <c r="C540" s="1" t="s">
        <v>105</v>
      </c>
      <c r="D540" s="1" t="s">
        <v>129</v>
      </c>
      <c r="E540" s="1">
        <v>-5.1900000000000004E-4</v>
      </c>
      <c r="F540" s="1">
        <v>-1.1299999999999999</v>
      </c>
      <c r="G540" s="1">
        <f t="shared" si="27"/>
        <v>4.5929203539823017E-4</v>
      </c>
      <c r="H540" s="1">
        <v>596100</v>
      </c>
    </row>
    <row r="541" spans="1:9" x14ac:dyDescent="0.25">
      <c r="A541" s="1" t="s">
        <v>0</v>
      </c>
      <c r="B541" s="1" t="s">
        <v>28</v>
      </c>
      <c r="C541" s="1" t="s">
        <v>105</v>
      </c>
      <c r="D541" s="1" t="s">
        <v>129</v>
      </c>
      <c r="E541" s="1">
        <v>1.2459999999999999E-3</v>
      </c>
      <c r="F541" s="1">
        <v>1.996</v>
      </c>
      <c r="G541" s="1">
        <f t="shared" si="27"/>
        <v>6.2424849699398795E-4</v>
      </c>
      <c r="H541" s="1">
        <v>557186</v>
      </c>
      <c r="I541">
        <f>E539+E541-E538-E540</f>
        <v>2.5049999999999998E-3</v>
      </c>
    </row>
    <row r="542" spans="1:9" x14ac:dyDescent="0.25">
      <c r="A542" s="1" t="s">
        <v>0</v>
      </c>
      <c r="B542" s="1" t="s">
        <v>132</v>
      </c>
      <c r="C542" s="1" t="s">
        <v>105</v>
      </c>
      <c r="D542" s="1" t="s">
        <v>130</v>
      </c>
      <c r="E542" s="1">
        <v>-5.3499999999999999E-4</v>
      </c>
      <c r="F542" s="1">
        <v>-0.82099999999999995</v>
      </c>
      <c r="G542" s="1">
        <f t="shared" si="27"/>
        <v>6.5164433617539584E-4</v>
      </c>
      <c r="H542" s="1">
        <v>208192</v>
      </c>
      <c r="I542">
        <f>SUM(E542:E545)</f>
        <v>8.2200000000000003E-4</v>
      </c>
    </row>
    <row r="543" spans="1:9" x14ac:dyDescent="0.25">
      <c r="A543" s="1" t="s">
        <v>0</v>
      </c>
      <c r="B543" s="1" t="s">
        <v>134</v>
      </c>
      <c r="C543" s="1" t="s">
        <v>105</v>
      </c>
      <c r="D543" s="1" t="s">
        <v>130</v>
      </c>
      <c r="E543" s="1">
        <v>3.2200000000000002E-4</v>
      </c>
      <c r="F543" s="1">
        <v>0.628</v>
      </c>
      <c r="G543" s="1">
        <f t="shared" si="27"/>
        <v>5.1273885350318479E-4</v>
      </c>
      <c r="H543" s="1">
        <v>199164</v>
      </c>
    </row>
    <row r="544" spans="1:9" x14ac:dyDescent="0.25">
      <c r="A544" s="1" t="s">
        <v>0</v>
      </c>
      <c r="B544" s="1" t="s">
        <v>133</v>
      </c>
      <c r="C544" s="1" t="s">
        <v>105</v>
      </c>
      <c r="D544" s="1" t="s">
        <v>130</v>
      </c>
      <c r="E544" s="1">
        <v>-4.08E-4</v>
      </c>
      <c r="F544" s="1">
        <v>-0.72199999999999998</v>
      </c>
      <c r="G544" s="1">
        <f t="shared" si="27"/>
        <v>5.6509695290858728E-4</v>
      </c>
      <c r="H544" s="1">
        <v>208253</v>
      </c>
    </row>
    <row r="545" spans="1:9" x14ac:dyDescent="0.25">
      <c r="A545" s="1" t="s">
        <v>0</v>
      </c>
      <c r="B545" s="1" t="s">
        <v>28</v>
      </c>
      <c r="C545" s="1" t="s">
        <v>105</v>
      </c>
      <c r="D545" s="1" t="s">
        <v>130</v>
      </c>
      <c r="E545" s="1">
        <v>1.4430000000000001E-3</v>
      </c>
      <c r="F545" s="1">
        <v>1.8480000000000001</v>
      </c>
      <c r="G545" s="1">
        <f t="shared" si="27"/>
        <v>7.8084415584415588E-4</v>
      </c>
      <c r="H545" s="1">
        <v>197622</v>
      </c>
      <c r="I545">
        <f>E543+E545-E542-E544</f>
        <v>2.7079999999999999E-3</v>
      </c>
    </row>
    <row r="546" spans="1:9" x14ac:dyDescent="0.25">
      <c r="A546" s="1" t="s">
        <v>0</v>
      </c>
      <c r="B546" s="1" t="s">
        <v>132</v>
      </c>
      <c r="C546" s="1" t="s">
        <v>105</v>
      </c>
      <c r="D546" s="1" t="s">
        <v>131</v>
      </c>
      <c r="E546" s="1">
        <v>2.2699999999999999E-4</v>
      </c>
      <c r="F546" s="1">
        <v>0.307</v>
      </c>
      <c r="G546" s="1">
        <f t="shared" si="27"/>
        <v>7.3941368078175895E-4</v>
      </c>
      <c r="H546" s="1">
        <v>155801</v>
      </c>
      <c r="I546">
        <f>SUM(E546:E549)</f>
        <v>-9.7200000000000021E-4</v>
      </c>
    </row>
    <row r="547" spans="1:9" x14ac:dyDescent="0.25">
      <c r="A547" s="1" t="s">
        <v>0</v>
      </c>
      <c r="B547" s="1" t="s">
        <v>134</v>
      </c>
      <c r="C547" s="1" t="s">
        <v>105</v>
      </c>
      <c r="D547" s="1" t="s">
        <v>131</v>
      </c>
      <c r="E547" s="1">
        <v>4.6999999999999997E-5</v>
      </c>
      <c r="F547" s="1">
        <v>7.6999999999999999E-2</v>
      </c>
      <c r="G547" s="1">
        <f t="shared" si="27"/>
        <v>6.1038961038961041E-4</v>
      </c>
      <c r="H547" s="1">
        <v>149183</v>
      </c>
    </row>
    <row r="548" spans="1:9" x14ac:dyDescent="0.25">
      <c r="A548" s="1" t="s">
        <v>0</v>
      </c>
      <c r="B548" s="1" t="s">
        <v>133</v>
      </c>
      <c r="C548" s="1" t="s">
        <v>105</v>
      </c>
      <c r="D548" s="1" t="s">
        <v>131</v>
      </c>
      <c r="E548" s="1">
        <v>-1.4760000000000001E-3</v>
      </c>
      <c r="F548" s="1">
        <v>-2.431</v>
      </c>
      <c r="G548" s="1">
        <f t="shared" si="27"/>
        <v>6.0715754833401891E-4</v>
      </c>
      <c r="H548" s="1">
        <v>155842</v>
      </c>
    </row>
    <row r="549" spans="1:9" x14ac:dyDescent="0.25">
      <c r="A549" s="1" t="s">
        <v>0</v>
      </c>
      <c r="B549" s="1" t="s">
        <v>28</v>
      </c>
      <c r="C549" s="1" t="s">
        <v>105</v>
      </c>
      <c r="D549" s="1" t="s">
        <v>131</v>
      </c>
      <c r="E549" s="1">
        <v>2.3000000000000001E-4</v>
      </c>
      <c r="F549" s="1">
        <v>0.27300000000000002</v>
      </c>
      <c r="G549" s="1">
        <f t="shared" si="27"/>
        <v>8.4249084249084249E-4</v>
      </c>
      <c r="H549" s="1">
        <v>145910</v>
      </c>
      <c r="I549">
        <f>E547+E549-E546-E548</f>
        <v>1.526E-3</v>
      </c>
    </row>
    <row r="550" spans="1:9" x14ac:dyDescent="0.25">
      <c r="A550" s="1" t="s">
        <v>0</v>
      </c>
      <c r="B550" s="1" t="s">
        <v>132</v>
      </c>
      <c r="C550" s="1" t="s">
        <v>105</v>
      </c>
      <c r="D550" s="1" t="s">
        <v>108</v>
      </c>
      <c r="E550" s="1">
        <v>-8.3500000000000002E-4</v>
      </c>
      <c r="F550" s="1">
        <v>-1.5680000000000001</v>
      </c>
      <c r="G550" s="1">
        <f t="shared" si="27"/>
        <v>5.3252551020408162E-4</v>
      </c>
      <c r="H550" s="1">
        <v>475947</v>
      </c>
      <c r="I550">
        <f>SUM(E550:E553)</f>
        <v>-1.0460000000000001E-3</v>
      </c>
    </row>
    <row r="551" spans="1:9" x14ac:dyDescent="0.25">
      <c r="A551" s="1" t="s">
        <v>0</v>
      </c>
      <c r="B551" s="1" t="s">
        <v>134</v>
      </c>
      <c r="C551" s="1" t="s">
        <v>105</v>
      </c>
      <c r="D551" s="1" t="s">
        <v>108</v>
      </c>
      <c r="E551" s="1">
        <v>4.17E-4</v>
      </c>
      <c r="F551" s="1">
        <v>1.1240000000000001</v>
      </c>
      <c r="G551" s="1">
        <f t="shared" si="27"/>
        <v>3.7099644128113876E-4</v>
      </c>
      <c r="H551" s="1">
        <v>454920</v>
      </c>
    </row>
    <row r="552" spans="1:9" x14ac:dyDescent="0.25">
      <c r="A552" s="1" t="s">
        <v>0</v>
      </c>
      <c r="B552" s="1" t="s">
        <v>133</v>
      </c>
      <c r="C552" s="1" t="s">
        <v>105</v>
      </c>
      <c r="D552" s="1" t="s">
        <v>108</v>
      </c>
      <c r="E552" s="1">
        <v>-1.224E-3</v>
      </c>
      <c r="F552" s="1">
        <v>-2.6440000000000001</v>
      </c>
      <c r="G552" s="1">
        <f t="shared" si="27"/>
        <v>4.6293494704992435E-4</v>
      </c>
      <c r="H552" s="1">
        <v>476079</v>
      </c>
    </row>
    <row r="553" spans="1:9" x14ac:dyDescent="0.25">
      <c r="A553" s="1" t="s">
        <v>0</v>
      </c>
      <c r="B553" s="1" t="s">
        <v>28</v>
      </c>
      <c r="C553" s="1" t="s">
        <v>105</v>
      </c>
      <c r="D553" s="1" t="s">
        <v>108</v>
      </c>
      <c r="E553" s="1">
        <v>5.9599999999999996E-4</v>
      </c>
      <c r="F553" s="1">
        <v>0.91700000000000004</v>
      </c>
      <c r="G553" s="1">
        <f t="shared" si="27"/>
        <v>6.4994547437295517E-4</v>
      </c>
      <c r="H553" s="1">
        <v>451652</v>
      </c>
      <c r="I553">
        <f>E551+E553-E550-E552</f>
        <v>3.0720000000000001E-3</v>
      </c>
    </row>
    <row r="554" spans="1:9" x14ac:dyDescent="0.25">
      <c r="A554" s="1" t="s">
        <v>0</v>
      </c>
      <c r="B554" s="1" t="s">
        <v>132</v>
      </c>
      <c r="C554" s="1" t="s">
        <v>105</v>
      </c>
      <c r="D554" s="1" t="s">
        <v>109</v>
      </c>
      <c r="E554" s="1">
        <v>-1.0169999999999999E-3</v>
      </c>
      <c r="F554" s="1">
        <v>-1.9450000000000001</v>
      </c>
      <c r="G554" s="1">
        <f t="shared" si="27"/>
        <v>5.2287917737789196E-4</v>
      </c>
      <c r="H554" s="1">
        <v>529859</v>
      </c>
      <c r="I554">
        <f>SUM(E554:E557)</f>
        <v>-1.33E-3</v>
      </c>
    </row>
    <row r="555" spans="1:9" x14ac:dyDescent="0.25">
      <c r="A555" s="1" t="s">
        <v>0</v>
      </c>
      <c r="B555" s="1" t="s">
        <v>134</v>
      </c>
      <c r="C555" s="1" t="s">
        <v>105</v>
      </c>
      <c r="D555" s="1" t="s">
        <v>109</v>
      </c>
      <c r="E555" s="1">
        <v>1.8900000000000001E-4</v>
      </c>
      <c r="F555" s="1">
        <v>0.502</v>
      </c>
      <c r="G555" s="1">
        <f t="shared" si="27"/>
        <v>3.7649402390438249E-4</v>
      </c>
      <c r="H555" s="1">
        <v>506658</v>
      </c>
    </row>
    <row r="556" spans="1:9" x14ac:dyDescent="0.25">
      <c r="A556" s="1" t="s">
        <v>0</v>
      </c>
      <c r="B556" s="1" t="s">
        <v>133</v>
      </c>
      <c r="C556" s="1" t="s">
        <v>105</v>
      </c>
      <c r="D556" s="1" t="s">
        <v>109</v>
      </c>
      <c r="E556" s="1">
        <v>-1.057E-3</v>
      </c>
      <c r="F556" s="1">
        <v>-2.2810000000000001</v>
      </c>
      <c r="G556" s="1">
        <f t="shared" si="27"/>
        <v>4.633932485751863E-4</v>
      </c>
      <c r="H556" s="1">
        <v>530026</v>
      </c>
    </row>
    <row r="557" spans="1:9" x14ac:dyDescent="0.25">
      <c r="A557" s="1" t="s">
        <v>0</v>
      </c>
      <c r="B557" s="1" t="s">
        <v>28</v>
      </c>
      <c r="C557" s="1" t="s">
        <v>105</v>
      </c>
      <c r="D557" s="1" t="s">
        <v>109</v>
      </c>
      <c r="E557" s="1">
        <v>5.5500000000000005E-4</v>
      </c>
      <c r="F557" s="1">
        <v>0.877</v>
      </c>
      <c r="G557" s="1">
        <f t="shared" si="27"/>
        <v>6.3283922462941853E-4</v>
      </c>
      <c r="H557" s="1">
        <v>503022</v>
      </c>
      <c r="I557">
        <f>E555+E557-E554-E556</f>
        <v>2.8180000000000002E-3</v>
      </c>
    </row>
    <row r="558" spans="1:9" x14ac:dyDescent="0.25">
      <c r="A558" s="1" t="s">
        <v>0</v>
      </c>
      <c r="B558" s="1" t="s">
        <v>132</v>
      </c>
      <c r="C558" s="1" t="s">
        <v>105</v>
      </c>
      <c r="D558" s="1" t="s">
        <v>110</v>
      </c>
      <c r="E558" s="1">
        <v>-8.7399999999999999E-4</v>
      </c>
      <c r="F558" s="1">
        <v>-1.653</v>
      </c>
      <c r="G558" s="1">
        <f t="shared" si="27"/>
        <v>5.2873563218390799E-4</v>
      </c>
      <c r="H558" s="1">
        <v>576537</v>
      </c>
      <c r="I558">
        <f>SUM(E558:E561)</f>
        <v>-9.0400000000000007E-4</v>
      </c>
    </row>
    <row r="559" spans="1:9" x14ac:dyDescent="0.25">
      <c r="A559" s="1" t="s">
        <v>0</v>
      </c>
      <c r="B559" s="1" t="s">
        <v>134</v>
      </c>
      <c r="C559" s="1" t="s">
        <v>105</v>
      </c>
      <c r="D559" s="1" t="s">
        <v>110</v>
      </c>
      <c r="E559" s="1">
        <v>4.9100000000000001E-4</v>
      </c>
      <c r="F559" s="1">
        <v>1.345</v>
      </c>
      <c r="G559" s="1">
        <f t="shared" si="27"/>
        <v>3.6505576208178438E-4</v>
      </c>
      <c r="H559" s="1">
        <v>551542</v>
      </c>
    </row>
    <row r="560" spans="1:9" x14ac:dyDescent="0.25">
      <c r="A560" s="1" t="s">
        <v>0</v>
      </c>
      <c r="B560" s="1" t="s">
        <v>133</v>
      </c>
      <c r="C560" s="1" t="s">
        <v>105</v>
      </c>
      <c r="D560" s="1" t="s">
        <v>110</v>
      </c>
      <c r="E560" s="1">
        <v>-1.134E-3</v>
      </c>
      <c r="F560" s="1">
        <v>-2.464</v>
      </c>
      <c r="G560" s="1">
        <f t="shared" si="27"/>
        <v>4.6022727272727274E-4</v>
      </c>
      <c r="H560" s="1">
        <v>576709</v>
      </c>
    </row>
    <row r="561" spans="1:9" x14ac:dyDescent="0.25">
      <c r="A561" s="1" t="s">
        <v>0</v>
      </c>
      <c r="B561" s="1" t="s">
        <v>28</v>
      </c>
      <c r="C561" s="1" t="s">
        <v>105</v>
      </c>
      <c r="D561" s="1" t="s">
        <v>110</v>
      </c>
      <c r="E561" s="1">
        <v>6.1300000000000005E-4</v>
      </c>
      <c r="F561" s="1">
        <v>0.97899999999999998</v>
      </c>
      <c r="G561" s="1">
        <f t="shared" si="27"/>
        <v>6.2614913176710937E-4</v>
      </c>
      <c r="H561" s="1">
        <v>546549</v>
      </c>
      <c r="I561">
        <f>E559+E561-E558-E560</f>
        <v>3.1119999999999997E-3</v>
      </c>
    </row>
    <row r="562" spans="1:9" x14ac:dyDescent="0.25">
      <c r="A562" s="1" t="s">
        <v>0</v>
      </c>
      <c r="B562" s="1" t="s">
        <v>132</v>
      </c>
      <c r="C562" s="1" t="s">
        <v>105</v>
      </c>
      <c r="D562" s="1" t="s">
        <v>111</v>
      </c>
      <c r="E562" s="1">
        <v>-3.6099999999999999E-4</v>
      </c>
      <c r="F562" s="1">
        <v>-0.67900000000000005</v>
      </c>
      <c r="G562" s="1">
        <f t="shared" si="27"/>
        <v>5.3166421207658313E-4</v>
      </c>
      <c r="H562" s="1">
        <v>648163</v>
      </c>
      <c r="I562">
        <f>SUM(E562:E565)</f>
        <v>-7.0100000000000013E-4</v>
      </c>
    </row>
    <row r="563" spans="1:9" x14ac:dyDescent="0.25">
      <c r="A563" s="1" t="s">
        <v>0</v>
      </c>
      <c r="B563" s="1" t="s">
        <v>134</v>
      </c>
      <c r="C563" s="1" t="s">
        <v>105</v>
      </c>
      <c r="D563" s="1" t="s">
        <v>111</v>
      </c>
      <c r="E563" s="1">
        <v>8.2000000000000001E-5</v>
      </c>
      <c r="F563" s="1">
        <v>0.24299999999999999</v>
      </c>
      <c r="G563" s="1">
        <f t="shared" si="27"/>
        <v>3.374485596707819E-4</v>
      </c>
      <c r="H563" s="1">
        <v>620653</v>
      </c>
    </row>
    <row r="564" spans="1:9" x14ac:dyDescent="0.25">
      <c r="A564" s="1" t="s">
        <v>0</v>
      </c>
      <c r="B564" s="1" t="s">
        <v>133</v>
      </c>
      <c r="C564" s="1" t="s">
        <v>105</v>
      </c>
      <c r="D564" s="1" t="s">
        <v>111</v>
      </c>
      <c r="E564" s="1">
        <v>-7.6900000000000004E-4</v>
      </c>
      <c r="F564" s="1">
        <v>-1.7190000000000001</v>
      </c>
      <c r="G564" s="1">
        <f t="shared" si="27"/>
        <v>4.4735311227457825E-4</v>
      </c>
      <c r="H564" s="1">
        <v>648372</v>
      </c>
    </row>
    <row r="565" spans="1:9" x14ac:dyDescent="0.25">
      <c r="A565" s="1" t="s">
        <v>0</v>
      </c>
      <c r="B565" s="1" t="s">
        <v>28</v>
      </c>
      <c r="C565" s="1" t="s">
        <v>105</v>
      </c>
      <c r="D565" s="1" t="s">
        <v>111</v>
      </c>
      <c r="E565" s="1">
        <v>3.4699999999999998E-4</v>
      </c>
      <c r="F565" s="1">
        <v>0.58299999999999996</v>
      </c>
      <c r="G565" s="1">
        <f t="shared" si="27"/>
        <v>5.951972555746141E-4</v>
      </c>
      <c r="H565" s="1">
        <v>608944</v>
      </c>
      <c r="I565">
        <f>E563+E565-E562-E564</f>
        <v>1.5590000000000001E-3</v>
      </c>
    </row>
    <row r="566" spans="1:9" x14ac:dyDescent="0.25">
      <c r="A566" s="1" t="s">
        <v>0</v>
      </c>
      <c r="B566" s="1" t="s">
        <v>132</v>
      </c>
      <c r="C566" s="1" t="s">
        <v>105</v>
      </c>
      <c r="D566" s="1" t="s">
        <v>112</v>
      </c>
      <c r="E566" s="1">
        <v>-4.1100000000000002E-4</v>
      </c>
      <c r="F566" s="1">
        <v>-0.84599999999999997</v>
      </c>
      <c r="G566" s="1">
        <f t="shared" si="27"/>
        <v>4.8581560283687949E-4</v>
      </c>
      <c r="H566" s="1">
        <v>726818</v>
      </c>
      <c r="I566">
        <f>SUM(E566:E569)</f>
        <v>-6.7299999999999999E-4</v>
      </c>
    </row>
    <row r="567" spans="1:9" x14ac:dyDescent="0.25">
      <c r="A567" s="1" t="s">
        <v>0</v>
      </c>
      <c r="B567" s="1" t="s">
        <v>134</v>
      </c>
      <c r="C567" s="1" t="s">
        <v>105</v>
      </c>
      <c r="D567" s="1" t="s">
        <v>112</v>
      </c>
      <c r="E567" s="1">
        <v>7.4899999999999999E-4</v>
      </c>
      <c r="F567" s="1">
        <v>2.2829999999999999</v>
      </c>
      <c r="G567" s="1">
        <f t="shared" si="27"/>
        <v>3.2807709154621112E-4</v>
      </c>
      <c r="H567" s="1">
        <v>697942</v>
      </c>
    </row>
    <row r="568" spans="1:9" x14ac:dyDescent="0.25">
      <c r="A568" s="1" t="s">
        <v>0</v>
      </c>
      <c r="B568" s="1" t="s">
        <v>133</v>
      </c>
      <c r="C568" s="1" t="s">
        <v>105</v>
      </c>
      <c r="D568" s="1" t="s">
        <v>112</v>
      </c>
      <c r="E568" s="1">
        <v>-5.0799999999999999E-4</v>
      </c>
      <c r="F568" s="1">
        <v>-1.1279999999999999</v>
      </c>
      <c r="G568" s="1">
        <f t="shared" si="27"/>
        <v>4.5035460992907803E-4</v>
      </c>
      <c r="H568" s="1">
        <v>727046</v>
      </c>
    </row>
    <row r="569" spans="1:9" x14ac:dyDescent="0.25">
      <c r="A569" s="1" t="s">
        <v>0</v>
      </c>
      <c r="B569" s="1" t="s">
        <v>28</v>
      </c>
      <c r="C569" s="1" t="s">
        <v>105</v>
      </c>
      <c r="D569" s="1" t="s">
        <v>112</v>
      </c>
      <c r="E569" s="1">
        <v>-5.0299999999999997E-4</v>
      </c>
      <c r="F569" s="1">
        <v>-0.82599999999999996</v>
      </c>
      <c r="G569" s="1">
        <f t="shared" si="27"/>
        <v>6.0895883777239708E-4</v>
      </c>
      <c r="H569" s="1">
        <v>666482</v>
      </c>
      <c r="I569">
        <f>E567+E569-E566-E568</f>
        <v>1.165E-3</v>
      </c>
    </row>
    <row r="570" spans="1:9" x14ac:dyDescent="0.25">
      <c r="A570" s="1" t="s">
        <v>0</v>
      </c>
      <c r="B570" s="1" t="s">
        <v>132</v>
      </c>
      <c r="C570" s="1" t="s">
        <v>105</v>
      </c>
      <c r="D570" s="1" t="s">
        <v>113</v>
      </c>
      <c r="E570" s="1">
        <v>-6.9999999999999994E-5</v>
      </c>
      <c r="F570" s="1">
        <v>-0.14399999999999999</v>
      </c>
      <c r="G570" s="1">
        <f t="shared" si="27"/>
        <v>4.861111111111111E-4</v>
      </c>
      <c r="H570" s="1">
        <v>690264</v>
      </c>
      <c r="I570">
        <f>SUM(E570:E573)</f>
        <v>1.9599999999999999E-3</v>
      </c>
    </row>
    <row r="571" spans="1:9" x14ac:dyDescent="0.25">
      <c r="A571" s="1" t="s">
        <v>0</v>
      </c>
      <c r="B571" s="1" t="s">
        <v>134</v>
      </c>
      <c r="C571" s="1" t="s">
        <v>105</v>
      </c>
      <c r="D571" s="1" t="s">
        <v>113</v>
      </c>
      <c r="E571" s="1">
        <v>8.1899999999999996E-4</v>
      </c>
      <c r="F571" s="1">
        <v>2.468</v>
      </c>
      <c r="G571" s="1">
        <f t="shared" si="27"/>
        <v>3.3184764991896269E-4</v>
      </c>
      <c r="H571" s="1">
        <v>661625</v>
      </c>
    </row>
    <row r="572" spans="1:9" x14ac:dyDescent="0.25">
      <c r="A572" s="1" t="s">
        <v>0</v>
      </c>
      <c r="B572" s="1" t="s">
        <v>133</v>
      </c>
      <c r="C572" s="1" t="s">
        <v>105</v>
      </c>
      <c r="D572" s="1" t="s">
        <v>113</v>
      </c>
      <c r="E572" s="1">
        <v>-1.7799999999999999E-4</v>
      </c>
      <c r="F572" s="1">
        <v>-0.41599999999999998</v>
      </c>
      <c r="G572" s="1">
        <f t="shared" si="27"/>
        <v>4.278846153846154E-4</v>
      </c>
      <c r="H572" s="1">
        <v>690475</v>
      </c>
    </row>
    <row r="573" spans="1:9" x14ac:dyDescent="0.25">
      <c r="A573" s="1" t="s">
        <v>0</v>
      </c>
      <c r="B573" s="1" t="s">
        <v>28</v>
      </c>
      <c r="C573" s="1" t="s">
        <v>105</v>
      </c>
      <c r="D573" s="1" t="s">
        <v>113</v>
      </c>
      <c r="E573" s="1">
        <v>1.389E-3</v>
      </c>
      <c r="F573" s="1">
        <v>2.323</v>
      </c>
      <c r="G573" s="1">
        <f t="shared" si="27"/>
        <v>5.9793370641411973E-4</v>
      </c>
      <c r="H573" s="1">
        <v>636822</v>
      </c>
      <c r="I573">
        <f>E571+E573-E570-E572</f>
        <v>2.4559999999999998E-3</v>
      </c>
    </row>
    <row r="574" spans="1:9" x14ac:dyDescent="0.25">
      <c r="A574" s="1" t="s">
        <v>0</v>
      </c>
      <c r="B574" s="1" t="s">
        <v>132</v>
      </c>
      <c r="C574" s="1" t="s">
        <v>105</v>
      </c>
      <c r="D574" s="1" t="s">
        <v>114</v>
      </c>
      <c r="E574" s="1">
        <v>-9.8499999999999998E-4</v>
      </c>
      <c r="F574" s="1">
        <v>-1.972</v>
      </c>
      <c r="G574" s="1">
        <f t="shared" si="27"/>
        <v>4.9949290060851922E-4</v>
      </c>
      <c r="H574" s="1">
        <v>692726</v>
      </c>
      <c r="I574">
        <f>SUM(E574:E577)</f>
        <v>-5.4000000000000001E-4</v>
      </c>
    </row>
    <row r="575" spans="1:9" x14ac:dyDescent="0.25">
      <c r="A575" s="1" t="s">
        <v>0</v>
      </c>
      <c r="B575" s="1" t="s">
        <v>134</v>
      </c>
      <c r="C575" s="1" t="s">
        <v>105</v>
      </c>
      <c r="D575" s="1" t="s">
        <v>114</v>
      </c>
      <c r="E575" s="1">
        <v>6.5700000000000003E-4</v>
      </c>
      <c r="F575" s="1">
        <v>1.89</v>
      </c>
      <c r="G575" s="1">
        <f t="shared" si="27"/>
        <v>3.4761904761904767E-4</v>
      </c>
      <c r="H575" s="1">
        <v>663943</v>
      </c>
    </row>
    <row r="576" spans="1:9" x14ac:dyDescent="0.25">
      <c r="A576" s="1" t="s">
        <v>0</v>
      </c>
      <c r="B576" s="1" t="s">
        <v>133</v>
      </c>
      <c r="C576" s="1" t="s">
        <v>105</v>
      </c>
      <c r="D576" s="1" t="s">
        <v>114</v>
      </c>
      <c r="E576" s="1">
        <v>-7.9600000000000005E-4</v>
      </c>
      <c r="F576" s="1">
        <v>-1.714</v>
      </c>
      <c r="G576" s="1">
        <f t="shared" si="27"/>
        <v>4.6441073512252048E-4</v>
      </c>
      <c r="H576" s="1">
        <v>692937</v>
      </c>
    </row>
    <row r="577" spans="1:11" x14ac:dyDescent="0.25">
      <c r="A577" s="1" t="s">
        <v>0</v>
      </c>
      <c r="B577" s="1" t="s">
        <v>28</v>
      </c>
      <c r="C577" s="1" t="s">
        <v>105</v>
      </c>
      <c r="D577" s="1" t="s">
        <v>114</v>
      </c>
      <c r="E577" s="1">
        <v>5.8399999999999999E-4</v>
      </c>
      <c r="F577" s="1">
        <v>0.97199999999999998</v>
      </c>
      <c r="G577" s="1">
        <f t="shared" si="27"/>
        <v>6.0082304526748974E-4</v>
      </c>
      <c r="H577" s="1">
        <v>638909</v>
      </c>
      <c r="I577">
        <f>E575+E577-E574-E576</f>
        <v>3.0219999999999995E-3</v>
      </c>
    </row>
    <row r="578" spans="1:11" x14ac:dyDescent="0.25">
      <c r="A578" t="s">
        <v>0</v>
      </c>
      <c r="B578" t="s">
        <v>26</v>
      </c>
      <c r="C578" t="s">
        <v>2</v>
      </c>
      <c r="D578" t="s">
        <v>188</v>
      </c>
      <c r="E578">
        <v>1.6659999999999999E-3</v>
      </c>
      <c r="F578">
        <v>2.1909999999999998</v>
      </c>
      <c r="G578" s="2">
        <f t="shared" ref="G578:G593" si="28">E578/F578</f>
        <v>7.6038338658146964E-4</v>
      </c>
      <c r="H578">
        <v>85141</v>
      </c>
    </row>
    <row r="579" spans="1:11" x14ac:dyDescent="0.25">
      <c r="A579" t="s">
        <v>0</v>
      </c>
      <c r="B579" t="s">
        <v>35</v>
      </c>
      <c r="C579" t="s">
        <v>2</v>
      </c>
      <c r="D579" t="s">
        <v>188</v>
      </c>
      <c r="E579">
        <v>9.7199999999999999E-4</v>
      </c>
      <c r="F579">
        <v>1.3140000000000001</v>
      </c>
      <c r="G579" s="2">
        <f t="shared" si="28"/>
        <v>7.3972602739726025E-4</v>
      </c>
      <c r="H579">
        <v>100229</v>
      </c>
    </row>
    <row r="580" spans="1:11" x14ac:dyDescent="0.25">
      <c r="A580" t="s">
        <v>0</v>
      </c>
      <c r="B580" t="s">
        <v>192</v>
      </c>
      <c r="C580" t="s">
        <v>2</v>
      </c>
      <c r="D580" t="s">
        <v>188</v>
      </c>
      <c r="E580">
        <v>1.23E-3</v>
      </c>
      <c r="F580">
        <v>1.861</v>
      </c>
      <c r="G580" s="2">
        <f t="shared" si="28"/>
        <v>6.6093498119290705E-4</v>
      </c>
      <c r="H580">
        <v>99258</v>
      </c>
    </row>
    <row r="581" spans="1:11" x14ac:dyDescent="0.25">
      <c r="A581" t="s">
        <v>0</v>
      </c>
      <c r="B581" t="s">
        <v>28</v>
      </c>
      <c r="C581" t="s">
        <v>2</v>
      </c>
      <c r="D581" t="s">
        <v>188</v>
      </c>
      <c r="E581">
        <v>1.578E-3</v>
      </c>
      <c r="F581">
        <v>2.1320000000000001</v>
      </c>
      <c r="G581" s="2">
        <f t="shared" si="28"/>
        <v>7.4015009380863032E-4</v>
      </c>
      <c r="H581">
        <v>89825</v>
      </c>
      <c r="I581">
        <f>SUM(E578:E581)/4</f>
        <v>1.3614999999999999E-3</v>
      </c>
    </row>
    <row r="582" spans="1:11" x14ac:dyDescent="0.25">
      <c r="A582" t="s">
        <v>0</v>
      </c>
      <c r="B582" t="s">
        <v>26</v>
      </c>
      <c r="C582" t="s">
        <v>2</v>
      </c>
      <c r="D582" t="s">
        <v>189</v>
      </c>
      <c r="E582">
        <v>2.8349999999999998E-3</v>
      </c>
      <c r="F582">
        <v>5.4669999999999996</v>
      </c>
      <c r="G582" s="2">
        <f t="shared" si="28"/>
        <v>5.1856594110115232E-4</v>
      </c>
      <c r="H582">
        <v>351850</v>
      </c>
    </row>
    <row r="583" spans="1:11" x14ac:dyDescent="0.25">
      <c r="A583" t="s">
        <v>0</v>
      </c>
      <c r="B583" t="s">
        <v>35</v>
      </c>
      <c r="C583" t="s">
        <v>2</v>
      </c>
      <c r="D583" t="s">
        <v>189</v>
      </c>
      <c r="E583">
        <v>2.5760000000000002E-3</v>
      </c>
      <c r="F583">
        <v>5.46</v>
      </c>
      <c r="G583" s="2">
        <f t="shared" si="28"/>
        <v>4.7179487179487185E-4</v>
      </c>
      <c r="H583">
        <v>411210</v>
      </c>
    </row>
    <row r="584" spans="1:11" x14ac:dyDescent="0.25">
      <c r="A584" t="s">
        <v>0</v>
      </c>
      <c r="B584" t="s">
        <v>192</v>
      </c>
      <c r="C584" t="s">
        <v>2</v>
      </c>
      <c r="D584" t="s">
        <v>189</v>
      </c>
      <c r="E584">
        <v>2.9369999999999999E-3</v>
      </c>
      <c r="F584">
        <v>5.8970000000000002</v>
      </c>
      <c r="G584" s="2">
        <f t="shared" si="28"/>
        <v>4.9804985585891128E-4</v>
      </c>
      <c r="H584">
        <v>406861</v>
      </c>
    </row>
    <row r="585" spans="1:11" x14ac:dyDescent="0.25">
      <c r="A585" t="s">
        <v>0</v>
      </c>
      <c r="B585" t="s">
        <v>28</v>
      </c>
      <c r="C585" t="s">
        <v>2</v>
      </c>
      <c r="D585" t="s">
        <v>189</v>
      </c>
      <c r="E585">
        <v>2.7659999999999998E-3</v>
      </c>
      <c r="F585">
        <v>5.1109999999999998</v>
      </c>
      <c r="G585" s="2">
        <f t="shared" si="28"/>
        <v>5.4118567794952065E-4</v>
      </c>
      <c r="H585">
        <v>370474</v>
      </c>
      <c r="I585">
        <f>SUM(E582:E585)/4</f>
        <v>2.7784999999999997E-3</v>
      </c>
    </row>
    <row r="586" spans="1:11" x14ac:dyDescent="0.25">
      <c r="A586" t="s">
        <v>0</v>
      </c>
      <c r="B586" t="s">
        <v>26</v>
      </c>
      <c r="C586" t="s">
        <v>2</v>
      </c>
      <c r="D586" t="s">
        <v>190</v>
      </c>
      <c r="E586">
        <v>1.2799999999999999E-4</v>
      </c>
      <c r="F586">
        <v>0.25600000000000001</v>
      </c>
      <c r="G586" s="2">
        <f t="shared" si="28"/>
        <v>5.0000000000000001E-4</v>
      </c>
      <c r="H586">
        <v>485824</v>
      </c>
    </row>
    <row r="587" spans="1:11" x14ac:dyDescent="0.25">
      <c r="A587" t="s">
        <v>0</v>
      </c>
      <c r="B587" t="s">
        <v>35</v>
      </c>
      <c r="C587" t="s">
        <v>2</v>
      </c>
      <c r="D587" t="s">
        <v>190</v>
      </c>
      <c r="E587">
        <v>1.518E-3</v>
      </c>
      <c r="F587">
        <v>3.355</v>
      </c>
      <c r="G587" s="2">
        <f t="shared" si="28"/>
        <v>4.5245901639344265E-4</v>
      </c>
      <c r="H587">
        <v>586291</v>
      </c>
    </row>
    <row r="588" spans="1:11" x14ac:dyDescent="0.25">
      <c r="A588" t="s">
        <v>0</v>
      </c>
      <c r="B588" t="s">
        <v>192</v>
      </c>
      <c r="C588" t="s">
        <v>2</v>
      </c>
      <c r="D588" t="s">
        <v>190</v>
      </c>
      <c r="E588">
        <v>1.1019999999999999E-3</v>
      </c>
      <c r="F588">
        <v>2.33</v>
      </c>
      <c r="G588" s="2">
        <f t="shared" si="28"/>
        <v>4.7296137339055788E-4</v>
      </c>
      <c r="H588">
        <v>580573</v>
      </c>
    </row>
    <row r="589" spans="1:11" x14ac:dyDescent="0.25">
      <c r="A589" t="s">
        <v>0</v>
      </c>
      <c r="B589" t="s">
        <v>28</v>
      </c>
      <c r="C589" t="s">
        <v>2</v>
      </c>
      <c r="D589" t="s">
        <v>190</v>
      </c>
      <c r="E589">
        <v>5.5800000000000001E-4</v>
      </c>
      <c r="F589">
        <v>1.1279999999999999</v>
      </c>
      <c r="G589" s="2">
        <f t="shared" si="28"/>
        <v>4.9468085106382982E-4</v>
      </c>
      <c r="H589">
        <v>517805</v>
      </c>
      <c r="I589">
        <f>SUM(E586:E589)/4</f>
        <v>8.2649999999999998E-4</v>
      </c>
    </row>
    <row r="590" spans="1:11" x14ac:dyDescent="0.25">
      <c r="A590" t="s">
        <v>0</v>
      </c>
      <c r="B590" t="s">
        <v>26</v>
      </c>
      <c r="C590" t="s">
        <v>2</v>
      </c>
      <c r="D590" t="s">
        <v>191</v>
      </c>
      <c r="E590">
        <v>-9.7999999999999997E-4</v>
      </c>
      <c r="F590">
        <v>-1.0069999999999999</v>
      </c>
      <c r="G590" s="2">
        <f t="shared" si="28"/>
        <v>9.7318768619662375E-4</v>
      </c>
      <c r="H590">
        <v>50316</v>
      </c>
      <c r="J590" s="1" t="s">
        <v>223</v>
      </c>
      <c r="K590" s="1" t="s">
        <v>224</v>
      </c>
    </row>
    <row r="591" spans="1:11" x14ac:dyDescent="0.25">
      <c r="A591" t="s">
        <v>0</v>
      </c>
      <c r="B591" t="s">
        <v>35</v>
      </c>
      <c r="C591" t="s">
        <v>2</v>
      </c>
      <c r="D591" t="s">
        <v>191</v>
      </c>
      <c r="E591">
        <v>-4.4099999999999999E-4</v>
      </c>
      <c r="F591">
        <v>-0.46200000000000002</v>
      </c>
      <c r="G591" s="2">
        <f t="shared" si="28"/>
        <v>9.5454545454545445E-4</v>
      </c>
      <c r="H591">
        <v>58453</v>
      </c>
      <c r="J591" s="1" t="s">
        <v>193</v>
      </c>
      <c r="K591" s="1" t="s">
        <v>194</v>
      </c>
    </row>
    <row r="592" spans="1:11" x14ac:dyDescent="0.25">
      <c r="A592" t="s">
        <v>0</v>
      </c>
      <c r="B592" t="s">
        <v>192</v>
      </c>
      <c r="C592" t="s">
        <v>2</v>
      </c>
      <c r="D592" t="s">
        <v>191</v>
      </c>
      <c r="E592">
        <v>-5.4699999999999996E-4</v>
      </c>
      <c r="F592">
        <v>-0.65200000000000002</v>
      </c>
      <c r="G592" s="2">
        <f t="shared" si="28"/>
        <v>8.3895705521472384E-4</v>
      </c>
      <c r="H592">
        <v>57802</v>
      </c>
      <c r="J592" s="1" t="s">
        <v>195</v>
      </c>
      <c r="K592" s="1" t="s">
        <v>196</v>
      </c>
    </row>
    <row r="593" spans="1:11" x14ac:dyDescent="0.25">
      <c r="A593" t="s">
        <v>0</v>
      </c>
      <c r="B593" t="s">
        <v>28</v>
      </c>
      <c r="C593" t="s">
        <v>2</v>
      </c>
      <c r="D593" t="s">
        <v>191</v>
      </c>
      <c r="E593">
        <v>1.6200000000000001E-4</v>
      </c>
      <c r="F593">
        <v>0.16800000000000001</v>
      </c>
      <c r="G593" s="2">
        <f t="shared" si="28"/>
        <v>9.6428571428571429E-4</v>
      </c>
      <c r="H593">
        <v>52841</v>
      </c>
      <c r="I593">
        <f>SUM(E590:E593)/4</f>
        <v>-4.5150000000000002E-4</v>
      </c>
      <c r="J593" s="1" t="s">
        <v>197</v>
      </c>
      <c r="K593" s="1" t="s">
        <v>198</v>
      </c>
    </row>
    <row r="594" spans="1:11" x14ac:dyDescent="0.25">
      <c r="A594" s="1" t="s">
        <v>0</v>
      </c>
      <c r="B594" s="1" t="s">
        <v>26</v>
      </c>
      <c r="C594" s="1" t="s">
        <v>2</v>
      </c>
      <c r="D594" s="1" t="s">
        <v>224</v>
      </c>
      <c r="E594" s="1">
        <v>3.0839999999999999E-3</v>
      </c>
      <c r="F594" s="1">
        <v>3.6829999999999998</v>
      </c>
      <c r="G594" s="1">
        <f>E594/F594</f>
        <v>8.373608471354874E-4</v>
      </c>
      <c r="H594" s="1">
        <v>74883</v>
      </c>
      <c r="J594" s="1" t="s">
        <v>199</v>
      </c>
      <c r="K594" s="1" t="s">
        <v>200</v>
      </c>
    </row>
    <row r="595" spans="1:11" x14ac:dyDescent="0.25">
      <c r="A595" s="1" t="s">
        <v>0</v>
      </c>
      <c r="B595" s="1" t="s">
        <v>35</v>
      </c>
      <c r="C595" s="1" t="s">
        <v>2</v>
      </c>
      <c r="D595" s="1" t="s">
        <v>224</v>
      </c>
      <c r="E595" s="1">
        <v>1.5460000000000001E-3</v>
      </c>
      <c r="F595" s="1">
        <v>1.919</v>
      </c>
      <c r="G595" s="1">
        <f>E595/F595</f>
        <v>8.0562793121417408E-4</v>
      </c>
      <c r="H595" s="1">
        <v>87329</v>
      </c>
      <c r="J595" s="1" t="s">
        <v>201</v>
      </c>
      <c r="K595" s="1" t="s">
        <v>202</v>
      </c>
    </row>
    <row r="596" spans="1:11" x14ac:dyDescent="0.25">
      <c r="A596" s="1" t="s">
        <v>0</v>
      </c>
      <c r="B596" s="1" t="s">
        <v>27</v>
      </c>
      <c r="C596" s="1" t="s">
        <v>2</v>
      </c>
      <c r="D596" s="1" t="s">
        <v>224</v>
      </c>
      <c r="E596" s="1">
        <v>1.2329999999999999E-3</v>
      </c>
      <c r="F596" s="1">
        <v>1.7989999999999999</v>
      </c>
      <c r="G596" s="1">
        <f>E596/F596</f>
        <v>6.8538076709282933E-4</v>
      </c>
      <c r="H596" s="1">
        <v>102043</v>
      </c>
      <c r="J596" s="1" t="s">
        <v>203</v>
      </c>
      <c r="K596" s="1" t="s">
        <v>204</v>
      </c>
    </row>
    <row r="597" spans="1:11" x14ac:dyDescent="0.25">
      <c r="A597" s="1" t="s">
        <v>0</v>
      </c>
      <c r="B597" s="1" t="s">
        <v>28</v>
      </c>
      <c r="C597" s="1" t="s">
        <v>2</v>
      </c>
      <c r="D597" s="1" t="s">
        <v>224</v>
      </c>
      <c r="E597" s="1">
        <v>1.2600000000000001E-3</v>
      </c>
      <c r="F597" s="1">
        <v>1.599</v>
      </c>
      <c r="G597" s="1">
        <f>E597/F597</f>
        <v>7.8799249530956848E-4</v>
      </c>
      <c r="H597" s="1">
        <v>84028</v>
      </c>
      <c r="I597">
        <f>SUM(E594:E597)/4</f>
        <v>1.78075E-3</v>
      </c>
      <c r="J597" s="1" t="s">
        <v>205</v>
      </c>
      <c r="K597" s="1" t="s">
        <v>206</v>
      </c>
    </row>
    <row r="598" spans="1:11" x14ac:dyDescent="0.25">
      <c r="A598" s="1" t="s">
        <v>0</v>
      </c>
      <c r="B598" s="1" t="s">
        <v>26</v>
      </c>
      <c r="C598" s="1" t="s">
        <v>2</v>
      </c>
      <c r="D598" s="1" t="s">
        <v>194</v>
      </c>
      <c r="E598" s="1">
        <v>1.903E-3</v>
      </c>
      <c r="F598" s="1">
        <v>1.869</v>
      </c>
      <c r="G598" s="1">
        <f t="shared" ref="G598:G629" si="29">E598/F598</f>
        <v>1.0181915462814338E-3</v>
      </c>
      <c r="H598" s="1">
        <v>50379</v>
      </c>
      <c r="J598" s="1" t="s">
        <v>207</v>
      </c>
      <c r="K598" s="1" t="s">
        <v>208</v>
      </c>
    </row>
    <row r="599" spans="1:11" x14ac:dyDescent="0.25">
      <c r="A599" s="1" t="s">
        <v>0</v>
      </c>
      <c r="B599" s="1" t="s">
        <v>35</v>
      </c>
      <c r="C599" s="1" t="s">
        <v>2</v>
      </c>
      <c r="D599" s="1" t="s">
        <v>194</v>
      </c>
      <c r="E599" s="1">
        <v>2.0339999999999998E-3</v>
      </c>
      <c r="F599" s="1">
        <v>2.202</v>
      </c>
      <c r="G599" s="1">
        <f t="shared" si="29"/>
        <v>9.2370572207084456E-4</v>
      </c>
      <c r="H599" s="1">
        <v>56815</v>
      </c>
      <c r="J599" s="1" t="s">
        <v>209</v>
      </c>
      <c r="K599" s="1" t="s">
        <v>210</v>
      </c>
    </row>
    <row r="600" spans="1:11" x14ac:dyDescent="0.25">
      <c r="A600" s="1" t="s">
        <v>0</v>
      </c>
      <c r="B600" s="1" t="s">
        <v>27</v>
      </c>
      <c r="C600" s="1" t="s">
        <v>2</v>
      </c>
      <c r="D600" s="1" t="s">
        <v>194</v>
      </c>
      <c r="E600" s="1">
        <v>2.5990000000000002E-3</v>
      </c>
      <c r="F600" s="1">
        <v>3.0529999999999999</v>
      </c>
      <c r="G600" s="1">
        <f t="shared" si="29"/>
        <v>8.5129380936783494E-4</v>
      </c>
      <c r="H600" s="1">
        <v>65524</v>
      </c>
      <c r="J600" s="1" t="s">
        <v>211</v>
      </c>
      <c r="K600" s="1" t="s">
        <v>212</v>
      </c>
    </row>
    <row r="601" spans="1:11" x14ac:dyDescent="0.25">
      <c r="A601" s="1" t="s">
        <v>0</v>
      </c>
      <c r="B601" s="1" t="s">
        <v>28</v>
      </c>
      <c r="C601" s="1" t="s">
        <v>2</v>
      </c>
      <c r="D601" s="1" t="s">
        <v>194</v>
      </c>
      <c r="E601" s="1">
        <v>3.9060000000000002E-3</v>
      </c>
      <c r="F601" s="1">
        <v>4.1470000000000002</v>
      </c>
      <c r="G601" s="1">
        <f t="shared" si="29"/>
        <v>9.4188570050639014E-4</v>
      </c>
      <c r="H601" s="1">
        <v>55569</v>
      </c>
      <c r="I601">
        <f>SUM(E598:E601)/4</f>
        <v>2.6105E-3</v>
      </c>
      <c r="J601" s="1" t="s">
        <v>213</v>
      </c>
      <c r="K601" s="1" t="s">
        <v>214</v>
      </c>
    </row>
    <row r="602" spans="1:11" x14ac:dyDescent="0.25">
      <c r="A602" s="1" t="s">
        <v>0</v>
      </c>
      <c r="B602" s="1" t="s">
        <v>26</v>
      </c>
      <c r="C602" s="1" t="s">
        <v>2</v>
      </c>
      <c r="D602" s="1" t="s">
        <v>196</v>
      </c>
      <c r="E602" s="1">
        <v>2.1129999999999999E-3</v>
      </c>
      <c r="F602" s="1">
        <v>4.3840000000000003</v>
      </c>
      <c r="G602" s="1">
        <f t="shared" si="29"/>
        <v>4.8197992700729921E-4</v>
      </c>
      <c r="H602" s="1">
        <v>700567</v>
      </c>
      <c r="J602" s="1" t="s">
        <v>215</v>
      </c>
      <c r="K602" s="1" t="s">
        <v>216</v>
      </c>
    </row>
    <row r="603" spans="1:11" x14ac:dyDescent="0.25">
      <c r="A603" s="1" t="s">
        <v>0</v>
      </c>
      <c r="B603" s="1" t="s">
        <v>35</v>
      </c>
      <c r="C603" s="1" t="s">
        <v>2</v>
      </c>
      <c r="D603" s="1" t="s">
        <v>196</v>
      </c>
      <c r="E603" s="1">
        <v>1.498E-3</v>
      </c>
      <c r="F603" s="1">
        <v>3.302</v>
      </c>
      <c r="G603" s="1">
        <f t="shared" si="29"/>
        <v>4.5366444579043001E-4</v>
      </c>
      <c r="H603" s="1">
        <v>825289</v>
      </c>
      <c r="J603" s="1" t="s">
        <v>217</v>
      </c>
      <c r="K603" s="1" t="s">
        <v>218</v>
      </c>
    </row>
    <row r="604" spans="1:11" x14ac:dyDescent="0.25">
      <c r="A604" s="1" t="s">
        <v>0</v>
      </c>
      <c r="B604" s="1" t="s">
        <v>27</v>
      </c>
      <c r="C604" s="1" t="s">
        <v>2</v>
      </c>
      <c r="D604" s="1" t="s">
        <v>196</v>
      </c>
      <c r="E604" s="1">
        <v>1.7830000000000001E-3</v>
      </c>
      <c r="F604" s="1">
        <v>3.8610000000000002</v>
      </c>
      <c r="G604" s="1">
        <f t="shared" si="29"/>
        <v>4.6179746179746177E-4</v>
      </c>
      <c r="H604" s="1">
        <v>926351</v>
      </c>
      <c r="J604" s="1" t="s">
        <v>219</v>
      </c>
      <c r="K604" s="1" t="s">
        <v>220</v>
      </c>
    </row>
    <row r="605" spans="1:11" x14ac:dyDescent="0.25">
      <c r="A605" s="1" t="s">
        <v>0</v>
      </c>
      <c r="B605" s="1" t="s">
        <v>28</v>
      </c>
      <c r="C605" s="1" t="s">
        <v>2</v>
      </c>
      <c r="D605" s="1" t="s">
        <v>196</v>
      </c>
      <c r="E605" s="1">
        <v>1.9059999999999999E-3</v>
      </c>
      <c r="F605" s="1">
        <v>4.18</v>
      </c>
      <c r="G605" s="1">
        <f t="shared" si="29"/>
        <v>4.5598086124401917E-4</v>
      </c>
      <c r="H605" s="1">
        <v>790058</v>
      </c>
      <c r="I605">
        <f>SUM(E602:E605)/4</f>
        <v>1.8249999999999998E-3</v>
      </c>
      <c r="J605" s="1" t="s">
        <v>221</v>
      </c>
      <c r="K605" s="1" t="s">
        <v>222</v>
      </c>
    </row>
    <row r="606" spans="1:11" x14ac:dyDescent="0.25">
      <c r="A606" s="1" t="s">
        <v>0</v>
      </c>
      <c r="B606" s="1" t="s">
        <v>26</v>
      </c>
      <c r="C606" s="1" t="s">
        <v>2</v>
      </c>
      <c r="D606" s="1" t="s">
        <v>198</v>
      </c>
      <c r="E606" s="1">
        <v>2.4599999999999999E-3</v>
      </c>
      <c r="F606" s="1">
        <v>5.008</v>
      </c>
      <c r="G606" s="1">
        <f t="shared" si="29"/>
        <v>4.9121405750798721E-4</v>
      </c>
      <c r="H606" s="1">
        <v>693485</v>
      </c>
      <c r="J606" s="1" t="s">
        <v>225</v>
      </c>
      <c r="K606" s="1" t="s">
        <v>226</v>
      </c>
    </row>
    <row r="607" spans="1:11" x14ac:dyDescent="0.25">
      <c r="A607" s="1" t="s">
        <v>0</v>
      </c>
      <c r="B607" s="1" t="s">
        <v>35</v>
      </c>
      <c r="C607" s="1" t="s">
        <v>2</v>
      </c>
      <c r="D607" s="1" t="s">
        <v>198</v>
      </c>
      <c r="E607" s="1">
        <v>2.5769999999999999E-3</v>
      </c>
      <c r="F607" s="1">
        <v>5.62</v>
      </c>
      <c r="G607" s="1">
        <f t="shared" si="29"/>
        <v>4.585409252669039E-4</v>
      </c>
      <c r="H607" s="1">
        <v>708539</v>
      </c>
    </row>
    <row r="608" spans="1:11" x14ac:dyDescent="0.25">
      <c r="A608" s="1" t="s">
        <v>0</v>
      </c>
      <c r="B608" s="1" t="s">
        <v>27</v>
      </c>
      <c r="C608" s="1" t="s">
        <v>2</v>
      </c>
      <c r="D608" s="1" t="s">
        <v>198</v>
      </c>
      <c r="E608" s="1">
        <v>2.33E-3</v>
      </c>
      <c r="F608" s="1">
        <v>4.9550000000000001</v>
      </c>
      <c r="G608" s="1">
        <f t="shared" si="29"/>
        <v>4.7023208879919272E-4</v>
      </c>
      <c r="H608" s="1">
        <v>802758</v>
      </c>
    </row>
    <row r="609" spans="1:9" x14ac:dyDescent="0.25">
      <c r="A609" s="1" t="s">
        <v>0</v>
      </c>
      <c r="B609" s="1" t="s">
        <v>28</v>
      </c>
      <c r="C609" s="1" t="s">
        <v>2</v>
      </c>
      <c r="D609" s="1" t="s">
        <v>198</v>
      </c>
      <c r="E609" s="1">
        <v>2.4109999999999999E-3</v>
      </c>
      <c r="F609" s="1">
        <v>5.0069999999999997</v>
      </c>
      <c r="G609" s="1">
        <f t="shared" si="29"/>
        <v>4.8152586379069306E-4</v>
      </c>
      <c r="H609" s="1">
        <v>729419</v>
      </c>
      <c r="I609">
        <f>SUM(E606:E609)/4</f>
        <v>2.4445000000000001E-3</v>
      </c>
    </row>
    <row r="610" spans="1:9" x14ac:dyDescent="0.25">
      <c r="A610" s="1" t="s">
        <v>0</v>
      </c>
      <c r="B610" s="1" t="s">
        <v>26</v>
      </c>
      <c r="C610" s="1" t="s">
        <v>2</v>
      </c>
      <c r="D610" s="1" t="s">
        <v>200</v>
      </c>
      <c r="E610" s="1">
        <v>1.6659999999999999E-3</v>
      </c>
      <c r="F610" s="1">
        <v>2.1909999999999998</v>
      </c>
      <c r="G610" s="1">
        <f t="shared" si="29"/>
        <v>7.6038338658146964E-4</v>
      </c>
      <c r="H610" s="1">
        <v>85141</v>
      </c>
    </row>
    <row r="611" spans="1:9" x14ac:dyDescent="0.25">
      <c r="A611" s="1" t="s">
        <v>0</v>
      </c>
      <c r="B611" s="1" t="s">
        <v>35</v>
      </c>
      <c r="C611" s="1" t="s">
        <v>2</v>
      </c>
      <c r="D611" s="1" t="s">
        <v>200</v>
      </c>
      <c r="E611" s="1">
        <v>6.4000000000000005E-4</v>
      </c>
      <c r="F611" s="1">
        <v>0.80300000000000005</v>
      </c>
      <c r="G611" s="1">
        <f t="shared" si="29"/>
        <v>7.9701120797011208E-4</v>
      </c>
      <c r="H611" s="1">
        <v>86762</v>
      </c>
    </row>
    <row r="612" spans="1:9" x14ac:dyDescent="0.25">
      <c r="A612" s="1" t="s">
        <v>0</v>
      </c>
      <c r="B612" s="1" t="s">
        <v>27</v>
      </c>
      <c r="C612" s="1" t="s">
        <v>2</v>
      </c>
      <c r="D612" s="1" t="s">
        <v>200</v>
      </c>
      <c r="E612" s="1">
        <v>1.23E-3</v>
      </c>
      <c r="F612" s="1">
        <v>1.861</v>
      </c>
      <c r="G612" s="1">
        <f t="shared" si="29"/>
        <v>6.6093498119290705E-4</v>
      </c>
      <c r="H612" s="1">
        <v>99258</v>
      </c>
    </row>
    <row r="613" spans="1:9" x14ac:dyDescent="0.25">
      <c r="A613" s="1" t="s">
        <v>0</v>
      </c>
      <c r="B613" s="1" t="s">
        <v>28</v>
      </c>
      <c r="C613" s="1" t="s">
        <v>2</v>
      </c>
      <c r="D613" s="1" t="s">
        <v>200</v>
      </c>
      <c r="E613" s="1">
        <v>1.578E-3</v>
      </c>
      <c r="F613" s="1">
        <v>2.1320000000000001</v>
      </c>
      <c r="G613" s="1">
        <f t="shared" si="29"/>
        <v>7.4015009380863032E-4</v>
      </c>
      <c r="H613" s="1">
        <v>89825</v>
      </c>
      <c r="I613">
        <f>SUM(E610:E613)/4</f>
        <v>1.2785000000000001E-3</v>
      </c>
    </row>
    <row r="614" spans="1:9" x14ac:dyDescent="0.25">
      <c r="A614" s="1" t="s">
        <v>0</v>
      </c>
      <c r="B614" s="1" t="s">
        <v>26</v>
      </c>
      <c r="C614" s="1" t="s">
        <v>2</v>
      </c>
      <c r="D614" s="1" t="s">
        <v>202</v>
      </c>
      <c r="E614" s="1">
        <v>2.8349999999999998E-3</v>
      </c>
      <c r="F614" s="1">
        <v>5.4669999999999996</v>
      </c>
      <c r="G614" s="1">
        <f t="shared" si="29"/>
        <v>5.1856594110115232E-4</v>
      </c>
      <c r="H614" s="1">
        <v>351850</v>
      </c>
    </row>
    <row r="615" spans="1:9" x14ac:dyDescent="0.25">
      <c r="A615" s="1" t="s">
        <v>0</v>
      </c>
      <c r="B615" s="1" t="s">
        <v>35</v>
      </c>
      <c r="C615" s="1" t="s">
        <v>2</v>
      </c>
      <c r="D615" s="1" t="s">
        <v>202</v>
      </c>
      <c r="E615" s="1">
        <v>2.4260000000000002E-3</v>
      </c>
      <c r="F615" s="1">
        <v>4.9560000000000004</v>
      </c>
      <c r="G615" s="1">
        <f t="shared" si="29"/>
        <v>4.8950766747376921E-4</v>
      </c>
      <c r="H615" s="1">
        <v>357546</v>
      </c>
    </row>
    <row r="616" spans="1:9" x14ac:dyDescent="0.25">
      <c r="A616" s="1" t="s">
        <v>0</v>
      </c>
      <c r="B616" s="1" t="s">
        <v>27</v>
      </c>
      <c r="C616" s="1" t="s">
        <v>2</v>
      </c>
      <c r="D616" s="1" t="s">
        <v>202</v>
      </c>
      <c r="E616" s="1">
        <v>2.9369999999999999E-3</v>
      </c>
      <c r="F616" s="1">
        <v>5.8970000000000002</v>
      </c>
      <c r="G616" s="1">
        <f t="shared" si="29"/>
        <v>4.9804985585891128E-4</v>
      </c>
      <c r="H616" s="1">
        <v>406861</v>
      </c>
    </row>
    <row r="617" spans="1:9" x14ac:dyDescent="0.25">
      <c r="A617" s="1" t="s">
        <v>0</v>
      </c>
      <c r="B617" s="1" t="s">
        <v>28</v>
      </c>
      <c r="C617" s="1" t="s">
        <v>2</v>
      </c>
      <c r="D617" s="1" t="s">
        <v>202</v>
      </c>
      <c r="E617" s="1">
        <v>2.7659999999999998E-3</v>
      </c>
      <c r="F617" s="1">
        <v>5.1109999999999998</v>
      </c>
      <c r="G617" s="1">
        <f t="shared" si="29"/>
        <v>5.4118567794952065E-4</v>
      </c>
      <c r="H617" s="1">
        <v>370474</v>
      </c>
      <c r="I617">
        <f>SUM(E614:E617)/4</f>
        <v>2.7409999999999999E-3</v>
      </c>
    </row>
    <row r="618" spans="1:9" x14ac:dyDescent="0.25">
      <c r="A618" s="1" t="s">
        <v>0</v>
      </c>
      <c r="B618" s="1" t="s">
        <v>26</v>
      </c>
      <c r="C618" s="1" t="s">
        <v>2</v>
      </c>
      <c r="D618" s="1" t="s">
        <v>204</v>
      </c>
      <c r="E618" s="1">
        <v>1.702E-3</v>
      </c>
      <c r="F618" s="1">
        <v>3.1040000000000001</v>
      </c>
      <c r="G618" s="1">
        <f t="shared" si="29"/>
        <v>5.4832474226804118E-4</v>
      </c>
      <c r="H618" s="1">
        <v>273186</v>
      </c>
    </row>
    <row r="619" spans="1:9" x14ac:dyDescent="0.25">
      <c r="A619" s="1" t="s">
        <v>0</v>
      </c>
      <c r="B619" s="1" t="s">
        <v>35</v>
      </c>
      <c r="C619" s="1" t="s">
        <v>2</v>
      </c>
      <c r="D619" s="1" t="s">
        <v>204</v>
      </c>
      <c r="E619" s="1">
        <v>4.8899999999999996E-4</v>
      </c>
      <c r="F619" s="1">
        <v>0.91900000000000004</v>
      </c>
      <c r="G619" s="1">
        <f t="shared" si="29"/>
        <v>5.3210010881392811E-4</v>
      </c>
      <c r="H619" s="1">
        <v>275093</v>
      </c>
    </row>
    <row r="620" spans="1:9" x14ac:dyDescent="0.25">
      <c r="A620" s="1" t="s">
        <v>0</v>
      </c>
      <c r="B620" s="1" t="s">
        <v>27</v>
      </c>
      <c r="C620" s="1" t="s">
        <v>2</v>
      </c>
      <c r="D620" s="1" t="s">
        <v>204</v>
      </c>
      <c r="E620" s="1">
        <v>1.346E-3</v>
      </c>
      <c r="F620" s="1">
        <v>2.6349999999999998</v>
      </c>
      <c r="G620" s="1">
        <f t="shared" si="29"/>
        <v>5.1081593927893736E-4</v>
      </c>
      <c r="H620" s="1">
        <v>313084</v>
      </c>
    </row>
    <row r="621" spans="1:9" x14ac:dyDescent="0.25">
      <c r="A621" s="1" t="s">
        <v>0</v>
      </c>
      <c r="B621" s="1" t="s">
        <v>28</v>
      </c>
      <c r="C621" s="1" t="s">
        <v>2</v>
      </c>
      <c r="D621" s="1" t="s">
        <v>204</v>
      </c>
      <c r="E621" s="1">
        <v>1.6900000000000001E-3</v>
      </c>
      <c r="F621" s="1">
        <v>3.1389999999999998</v>
      </c>
      <c r="G621" s="1">
        <f t="shared" si="29"/>
        <v>5.3838802166295008E-4</v>
      </c>
      <c r="H621" s="1">
        <v>286673</v>
      </c>
      <c r="I621">
        <f>SUM(E618:E621)/4</f>
        <v>1.30675E-3</v>
      </c>
    </row>
    <row r="622" spans="1:9" x14ac:dyDescent="0.25">
      <c r="A622" s="1" t="s">
        <v>0</v>
      </c>
      <c r="B622" s="1" t="s">
        <v>26</v>
      </c>
      <c r="C622" s="1" t="s">
        <v>2</v>
      </c>
      <c r="D622" s="1" t="s">
        <v>206</v>
      </c>
      <c r="E622" s="1">
        <v>1.859E-3</v>
      </c>
      <c r="F622" s="1">
        <v>3.6840000000000002</v>
      </c>
      <c r="G622" s="1">
        <f t="shared" si="29"/>
        <v>5.0461454940282295E-4</v>
      </c>
      <c r="H622" s="1">
        <v>399082</v>
      </c>
    </row>
    <row r="623" spans="1:9" x14ac:dyDescent="0.25">
      <c r="A623" s="1" t="s">
        <v>0</v>
      </c>
      <c r="B623" s="1" t="s">
        <v>35</v>
      </c>
      <c r="C623" s="1" t="s">
        <v>2</v>
      </c>
      <c r="D623" s="1" t="s">
        <v>206</v>
      </c>
      <c r="E623" s="1">
        <v>1.3159999999999999E-3</v>
      </c>
      <c r="F623" s="1">
        <v>2.6440000000000001</v>
      </c>
      <c r="G623" s="1">
        <f t="shared" si="29"/>
        <v>4.9773071104387281E-4</v>
      </c>
      <c r="H623" s="1">
        <v>411931</v>
      </c>
    </row>
    <row r="624" spans="1:9" x14ac:dyDescent="0.25">
      <c r="A624" s="1" t="s">
        <v>0</v>
      </c>
      <c r="B624" s="1" t="s">
        <v>27</v>
      </c>
      <c r="C624" s="1" t="s">
        <v>2</v>
      </c>
      <c r="D624" s="1" t="s">
        <v>206</v>
      </c>
      <c r="E624" s="1">
        <v>1.843E-3</v>
      </c>
      <c r="F624" s="1">
        <v>3.6459999999999999</v>
      </c>
      <c r="G624" s="1">
        <f t="shared" si="29"/>
        <v>5.0548546352166763E-4</v>
      </c>
      <c r="H624" s="1">
        <v>472573</v>
      </c>
    </row>
    <row r="625" spans="1:9" x14ac:dyDescent="0.25">
      <c r="A625" s="1" t="s">
        <v>0</v>
      </c>
      <c r="B625" s="1" t="s">
        <v>28</v>
      </c>
      <c r="C625" s="1" t="s">
        <v>2</v>
      </c>
      <c r="D625" s="1" t="s">
        <v>206</v>
      </c>
      <c r="E625" s="1">
        <v>2.117E-3</v>
      </c>
      <c r="F625" s="1">
        <v>4.07</v>
      </c>
      <c r="G625" s="1">
        <f t="shared" si="29"/>
        <v>5.201474201474201E-4</v>
      </c>
      <c r="H625" s="1">
        <v>424058</v>
      </c>
      <c r="I625">
        <f>SUM(E622:E625)/4</f>
        <v>1.78375E-3</v>
      </c>
    </row>
    <row r="626" spans="1:9" x14ac:dyDescent="0.25">
      <c r="A626" s="1" t="s">
        <v>0</v>
      </c>
      <c r="B626" s="1" t="s">
        <v>26</v>
      </c>
      <c r="C626" s="1" t="s">
        <v>2</v>
      </c>
      <c r="D626" s="1" t="s">
        <v>208</v>
      </c>
      <c r="E626" s="1">
        <v>1.526E-3</v>
      </c>
      <c r="F626" s="1">
        <v>2.2629999999999999</v>
      </c>
      <c r="G626" s="1">
        <f t="shared" si="29"/>
        <v>6.7432611577551921E-4</v>
      </c>
      <c r="H626" s="1">
        <v>142072</v>
      </c>
    </row>
    <row r="627" spans="1:9" x14ac:dyDescent="0.25">
      <c r="A627" s="1" t="s">
        <v>0</v>
      </c>
      <c r="B627" s="1" t="s">
        <v>35</v>
      </c>
      <c r="C627" s="1" t="s">
        <v>2</v>
      </c>
      <c r="D627" s="1" t="s">
        <v>208</v>
      </c>
      <c r="E627" s="1">
        <v>1.792E-3</v>
      </c>
      <c r="F627" s="1">
        <v>2.8490000000000002</v>
      </c>
      <c r="G627" s="1">
        <f t="shared" si="29"/>
        <v>6.2899262899262891E-4</v>
      </c>
      <c r="H627" s="1">
        <v>144805</v>
      </c>
    </row>
    <row r="628" spans="1:9" x14ac:dyDescent="0.25">
      <c r="A628" s="1" t="s">
        <v>0</v>
      </c>
      <c r="B628" s="1" t="s">
        <v>27</v>
      </c>
      <c r="C628" s="1" t="s">
        <v>2</v>
      </c>
      <c r="D628" s="1" t="s">
        <v>208</v>
      </c>
      <c r="E628" s="1">
        <v>1.7240000000000001E-3</v>
      </c>
      <c r="F628" s="1">
        <v>2.9849999999999999</v>
      </c>
      <c r="G628" s="1">
        <f t="shared" si="29"/>
        <v>5.7755443886097152E-4</v>
      </c>
      <c r="H628" s="1">
        <v>165914</v>
      </c>
    </row>
    <row r="629" spans="1:9" x14ac:dyDescent="0.25">
      <c r="A629" s="1" t="s">
        <v>0</v>
      </c>
      <c r="B629" s="1" t="s">
        <v>28</v>
      </c>
      <c r="C629" s="1" t="s">
        <v>2</v>
      </c>
      <c r="D629" s="1" t="s">
        <v>208</v>
      </c>
      <c r="E629" s="1">
        <v>1.304E-3</v>
      </c>
      <c r="F629" s="1">
        <v>1.9590000000000001</v>
      </c>
      <c r="G629" s="1">
        <f t="shared" si="29"/>
        <v>6.6564573762123533E-4</v>
      </c>
      <c r="H629" s="1">
        <v>149904</v>
      </c>
      <c r="I629">
        <f>SUM(E626:E629)/4</f>
        <v>1.5864999999999998E-3</v>
      </c>
    </row>
    <row r="630" spans="1:9" x14ac:dyDescent="0.25">
      <c r="A630" s="1" t="s">
        <v>0</v>
      </c>
      <c r="B630" s="1" t="s">
        <v>26</v>
      </c>
      <c r="C630" s="1" t="s">
        <v>2</v>
      </c>
      <c r="D630" s="1" t="s">
        <v>210</v>
      </c>
      <c r="E630" s="1">
        <v>1.8619999999999999E-3</v>
      </c>
      <c r="F630" s="1">
        <v>3.706</v>
      </c>
      <c r="G630" s="1">
        <f t="shared" ref="G630:G657" si="30">E630/F630</f>
        <v>5.0242849433351322E-4</v>
      </c>
      <c r="H630" s="1">
        <v>497529</v>
      </c>
    </row>
    <row r="631" spans="1:9" x14ac:dyDescent="0.25">
      <c r="A631" s="1" t="s">
        <v>0</v>
      </c>
      <c r="B631" s="1" t="s">
        <v>35</v>
      </c>
      <c r="C631" s="1" t="s">
        <v>2</v>
      </c>
      <c r="D631" s="1" t="s">
        <v>210</v>
      </c>
      <c r="E631" s="1">
        <v>1.145E-3</v>
      </c>
      <c r="F631" s="1">
        <v>2.3370000000000002</v>
      </c>
      <c r="G631" s="1">
        <f t="shared" si="30"/>
        <v>4.8994437312794171E-4</v>
      </c>
      <c r="H631" s="1">
        <v>500572</v>
      </c>
    </row>
    <row r="632" spans="1:9" x14ac:dyDescent="0.25">
      <c r="A632" s="1" t="s">
        <v>0</v>
      </c>
      <c r="B632" s="1" t="s">
        <v>27</v>
      </c>
      <c r="C632" s="1" t="s">
        <v>2</v>
      </c>
      <c r="D632" s="1" t="s">
        <v>210</v>
      </c>
      <c r="E632" s="1">
        <v>1.866E-3</v>
      </c>
      <c r="F632" s="1">
        <v>3.952</v>
      </c>
      <c r="G632" s="1">
        <f t="shared" si="30"/>
        <v>4.7216599190283404E-4</v>
      </c>
      <c r="H632" s="1">
        <v>570807</v>
      </c>
    </row>
    <row r="633" spans="1:9" x14ac:dyDescent="0.25">
      <c r="A633" s="1" t="s">
        <v>0</v>
      </c>
      <c r="B633" s="1" t="s">
        <v>28</v>
      </c>
      <c r="C633" s="1" t="s">
        <v>2</v>
      </c>
      <c r="D633" s="1" t="s">
        <v>210</v>
      </c>
      <c r="E633" s="1">
        <v>1.3649999999999999E-3</v>
      </c>
      <c r="F633" s="1">
        <v>2.645</v>
      </c>
      <c r="G633" s="1">
        <f t="shared" si="30"/>
        <v>5.1606805293005667E-4</v>
      </c>
      <c r="H633" s="1">
        <v>522611</v>
      </c>
      <c r="I633">
        <f>SUM(E630:E633)/4</f>
        <v>1.5595000000000001E-3</v>
      </c>
    </row>
    <row r="634" spans="1:9" x14ac:dyDescent="0.25">
      <c r="A634" s="1" t="s">
        <v>0</v>
      </c>
      <c r="B634" s="1" t="s">
        <v>26</v>
      </c>
      <c r="C634" s="1" t="s">
        <v>2</v>
      </c>
      <c r="D634" s="1" t="s">
        <v>212</v>
      </c>
      <c r="E634" s="1">
        <v>2.8700000000000002E-3</v>
      </c>
      <c r="F634" s="1">
        <v>5.1379999999999999</v>
      </c>
      <c r="G634" s="1">
        <f t="shared" si="30"/>
        <v>5.5858310626702998E-4</v>
      </c>
      <c r="H634" s="1">
        <v>326667</v>
      </c>
    </row>
    <row r="635" spans="1:9" x14ac:dyDescent="0.25">
      <c r="A635" s="1" t="s">
        <v>0</v>
      </c>
      <c r="B635" s="1" t="s">
        <v>35</v>
      </c>
      <c r="C635" s="1" t="s">
        <v>2</v>
      </c>
      <c r="D635" s="1" t="s">
        <v>212</v>
      </c>
      <c r="E635" s="1">
        <v>3.0439999999999998E-3</v>
      </c>
      <c r="F635" s="1">
        <v>5.3979999999999997</v>
      </c>
      <c r="G635" s="1">
        <f t="shared" si="30"/>
        <v>5.6391256020748421E-4</v>
      </c>
      <c r="H635" s="1">
        <v>328483</v>
      </c>
    </row>
    <row r="636" spans="1:9" x14ac:dyDescent="0.25">
      <c r="A636" s="1" t="s">
        <v>0</v>
      </c>
      <c r="B636" s="1" t="s">
        <v>27</v>
      </c>
      <c r="C636" s="1" t="s">
        <v>2</v>
      </c>
      <c r="D636" s="1" t="s">
        <v>212</v>
      </c>
      <c r="E636" s="1">
        <v>3.369E-3</v>
      </c>
      <c r="F636" s="1">
        <v>6.1740000000000004</v>
      </c>
      <c r="G636" s="1">
        <f t="shared" si="30"/>
        <v>5.456754130223518E-4</v>
      </c>
      <c r="H636" s="1">
        <v>373585</v>
      </c>
    </row>
    <row r="637" spans="1:9" x14ac:dyDescent="0.25">
      <c r="A637" s="1" t="s">
        <v>0</v>
      </c>
      <c r="B637" s="1" t="s">
        <v>28</v>
      </c>
      <c r="C637" s="1" t="s">
        <v>2</v>
      </c>
      <c r="D637" s="1" t="s">
        <v>212</v>
      </c>
      <c r="E637" s="1">
        <v>3.3170000000000001E-3</v>
      </c>
      <c r="F637" s="1">
        <v>6.1920000000000002</v>
      </c>
      <c r="G637" s="1">
        <f t="shared" si="30"/>
        <v>5.3569121447028423E-4</v>
      </c>
      <c r="H637" s="1">
        <v>342692</v>
      </c>
      <c r="I637">
        <f>SUM(E634:E637)/4</f>
        <v>3.15E-3</v>
      </c>
    </row>
    <row r="638" spans="1:9" x14ac:dyDescent="0.25">
      <c r="A638" s="1" t="s">
        <v>0</v>
      </c>
      <c r="B638" s="1" t="s">
        <v>26</v>
      </c>
      <c r="C638" s="1" t="s">
        <v>2</v>
      </c>
      <c r="D638" s="1" t="s">
        <v>214</v>
      </c>
      <c r="E638" s="1">
        <v>1.039E-3</v>
      </c>
      <c r="F638" s="1">
        <v>1.913</v>
      </c>
      <c r="G638" s="1">
        <f t="shared" si="30"/>
        <v>5.431259801359122E-4</v>
      </c>
      <c r="H638" s="1">
        <v>368271</v>
      </c>
    </row>
    <row r="639" spans="1:9" x14ac:dyDescent="0.25">
      <c r="A639" s="1" t="s">
        <v>0</v>
      </c>
      <c r="B639" s="1" t="s">
        <v>35</v>
      </c>
      <c r="C639" s="1" t="s">
        <v>2</v>
      </c>
      <c r="D639" s="1" t="s">
        <v>214</v>
      </c>
      <c r="E639" s="1">
        <v>1.1169999999999999E-3</v>
      </c>
      <c r="F639" s="1">
        <v>2.1480000000000001</v>
      </c>
      <c r="G639" s="1">
        <f t="shared" si="30"/>
        <v>5.200186219739292E-4</v>
      </c>
      <c r="H639" s="1">
        <v>381000</v>
      </c>
    </row>
    <row r="640" spans="1:9" x14ac:dyDescent="0.25">
      <c r="A640" s="1" t="s">
        <v>0</v>
      </c>
      <c r="B640" s="1" t="s">
        <v>27</v>
      </c>
      <c r="C640" s="1" t="s">
        <v>2</v>
      </c>
      <c r="D640" s="1" t="s">
        <v>214</v>
      </c>
      <c r="E640" s="1">
        <v>1.361E-3</v>
      </c>
      <c r="F640" s="1">
        <v>2.7149999999999999</v>
      </c>
      <c r="G640" s="1">
        <f t="shared" si="30"/>
        <v>5.0128913443830579E-4</v>
      </c>
      <c r="H640" s="1">
        <v>436162</v>
      </c>
    </row>
    <row r="641" spans="1:9" x14ac:dyDescent="0.25">
      <c r="A641" s="1" t="s">
        <v>0</v>
      </c>
      <c r="B641" s="1" t="s">
        <v>28</v>
      </c>
      <c r="C641" s="1" t="s">
        <v>2</v>
      </c>
      <c r="D641" s="1" t="s">
        <v>214</v>
      </c>
      <c r="E641" s="1">
        <v>1.6199999999999999E-3</v>
      </c>
      <c r="F641" s="1">
        <v>3.1080000000000001</v>
      </c>
      <c r="G641" s="1">
        <f t="shared" si="30"/>
        <v>5.2123552123552121E-4</v>
      </c>
      <c r="H641" s="1">
        <v>391574</v>
      </c>
      <c r="I641">
        <f>SUM(E638:E641)/4</f>
        <v>1.28425E-3</v>
      </c>
    </row>
    <row r="642" spans="1:9" x14ac:dyDescent="0.25">
      <c r="A642" s="1" t="s">
        <v>0</v>
      </c>
      <c r="B642" s="1" t="s">
        <v>26</v>
      </c>
      <c r="C642" s="1" t="s">
        <v>2</v>
      </c>
      <c r="D642" s="1" t="s">
        <v>216</v>
      </c>
      <c r="E642" s="1">
        <v>-9.7999999999999997E-4</v>
      </c>
      <c r="F642" s="1">
        <v>-1.0069999999999999</v>
      </c>
      <c r="G642" s="1">
        <f t="shared" si="30"/>
        <v>9.7318768619662375E-4</v>
      </c>
      <c r="H642" s="1">
        <v>50316</v>
      </c>
    </row>
    <row r="643" spans="1:9" x14ac:dyDescent="0.25">
      <c r="A643" s="1" t="s">
        <v>0</v>
      </c>
      <c r="B643" s="1" t="s">
        <v>35</v>
      </c>
      <c r="C643" s="1" t="s">
        <v>2</v>
      </c>
      <c r="D643" s="1" t="s">
        <v>216</v>
      </c>
      <c r="E643" s="1">
        <v>1.75E-4</v>
      </c>
      <c r="F643" s="1">
        <v>0.17499999999999999</v>
      </c>
      <c r="G643" s="1">
        <f t="shared" si="30"/>
        <v>1E-3</v>
      </c>
      <c r="H643" s="1">
        <v>50696</v>
      </c>
    </row>
    <row r="644" spans="1:9" x14ac:dyDescent="0.25">
      <c r="A644" s="1" t="s">
        <v>0</v>
      </c>
      <c r="B644" s="1" t="s">
        <v>27</v>
      </c>
      <c r="C644" s="1" t="s">
        <v>2</v>
      </c>
      <c r="D644" s="1" t="s">
        <v>216</v>
      </c>
      <c r="E644" s="1">
        <v>-5.4699999999999996E-4</v>
      </c>
      <c r="F644" s="1">
        <v>-0.65200000000000002</v>
      </c>
      <c r="G644" s="1">
        <f t="shared" si="30"/>
        <v>8.3895705521472384E-4</v>
      </c>
      <c r="H644" s="1">
        <v>57802</v>
      </c>
    </row>
    <row r="645" spans="1:9" x14ac:dyDescent="0.25">
      <c r="A645" s="1" t="s">
        <v>0</v>
      </c>
      <c r="B645" s="1" t="s">
        <v>28</v>
      </c>
      <c r="C645" s="1" t="s">
        <v>2</v>
      </c>
      <c r="D645" s="1" t="s">
        <v>216</v>
      </c>
      <c r="E645" s="1">
        <v>1.6200000000000001E-4</v>
      </c>
      <c r="F645" s="1">
        <v>0.16800000000000001</v>
      </c>
      <c r="G645" s="1">
        <f t="shared" si="30"/>
        <v>9.6428571428571429E-4</v>
      </c>
      <c r="H645" s="1">
        <v>52841</v>
      </c>
      <c r="I645">
        <f>SUM(E642:E645)/4</f>
        <v>-2.9749999999999997E-4</v>
      </c>
    </row>
    <row r="646" spans="1:9" x14ac:dyDescent="0.25">
      <c r="A646" s="1" t="s">
        <v>0</v>
      </c>
      <c r="B646" s="1" t="s">
        <v>26</v>
      </c>
      <c r="C646" s="1" t="s">
        <v>2</v>
      </c>
      <c r="D646" s="1" t="s">
        <v>218</v>
      </c>
      <c r="E646" s="1">
        <v>-2.5999999999999998E-4</v>
      </c>
      <c r="F646" s="1">
        <v>-0.58899999999999997</v>
      </c>
      <c r="G646" s="1">
        <f t="shared" si="30"/>
        <v>4.4142614601018677E-4</v>
      </c>
      <c r="H646" s="1">
        <v>666050</v>
      </c>
    </row>
    <row r="647" spans="1:9" x14ac:dyDescent="0.25">
      <c r="A647" s="1" t="s">
        <v>0</v>
      </c>
      <c r="B647" s="1" t="s">
        <v>35</v>
      </c>
      <c r="C647" s="1" t="s">
        <v>2</v>
      </c>
      <c r="D647" s="1" t="s">
        <v>218</v>
      </c>
      <c r="E647" s="1">
        <v>-3.3500000000000001E-4</v>
      </c>
      <c r="F647" s="1">
        <v>-0.72599999999999998</v>
      </c>
      <c r="G647" s="1">
        <f t="shared" si="30"/>
        <v>4.6143250688705236E-4</v>
      </c>
      <c r="H647" s="1">
        <v>687143</v>
      </c>
    </row>
    <row r="648" spans="1:9" x14ac:dyDescent="0.25">
      <c r="A648" s="1" t="s">
        <v>0</v>
      </c>
      <c r="B648" s="1" t="s">
        <v>27</v>
      </c>
      <c r="C648" s="1" t="s">
        <v>2</v>
      </c>
      <c r="D648" s="1" t="s">
        <v>218</v>
      </c>
      <c r="E648" s="1">
        <v>8.7999999999999998E-5</v>
      </c>
      <c r="F648" s="1">
        <v>0.19900000000000001</v>
      </c>
      <c r="G648" s="1">
        <f t="shared" si="30"/>
        <v>4.4221105527638186E-4</v>
      </c>
      <c r="H648" s="1">
        <v>779213</v>
      </c>
    </row>
    <row r="649" spans="1:9" x14ac:dyDescent="0.25">
      <c r="A649" s="1" t="s">
        <v>0</v>
      </c>
      <c r="B649" s="1" t="s">
        <v>28</v>
      </c>
      <c r="C649" s="1" t="s">
        <v>2</v>
      </c>
      <c r="D649" s="1" t="s">
        <v>218</v>
      </c>
      <c r="E649" s="1">
        <v>4.7100000000000001E-4</v>
      </c>
      <c r="F649" s="1">
        <v>1.0609999999999999</v>
      </c>
      <c r="G649" s="1">
        <f t="shared" si="30"/>
        <v>4.4392082940622056E-4</v>
      </c>
      <c r="H649" s="1">
        <v>704404</v>
      </c>
      <c r="I649">
        <f>SUM(E646:E649)/4</f>
        <v>-9.0000000000000155E-6</v>
      </c>
    </row>
    <row r="650" spans="1:9" x14ac:dyDescent="0.25">
      <c r="A650" s="1" t="s">
        <v>0</v>
      </c>
      <c r="B650" s="1" t="s">
        <v>26</v>
      </c>
      <c r="C650" s="1" t="s">
        <v>2</v>
      </c>
      <c r="D650" s="1" t="s">
        <v>220</v>
      </c>
      <c r="E650" s="1">
        <v>1.4090000000000001E-3</v>
      </c>
      <c r="F650" s="1">
        <v>1.8959999999999999</v>
      </c>
      <c r="G650" s="1">
        <f t="shared" si="30"/>
        <v>7.4314345991561192E-4</v>
      </c>
      <c r="H650" s="1">
        <v>98908</v>
      </c>
    </row>
    <row r="651" spans="1:9" x14ac:dyDescent="0.25">
      <c r="A651" s="1" t="s">
        <v>0</v>
      </c>
      <c r="B651" s="1" t="s">
        <v>35</v>
      </c>
      <c r="C651" s="1" t="s">
        <v>2</v>
      </c>
      <c r="D651" s="1" t="s">
        <v>220</v>
      </c>
      <c r="E651" s="1">
        <v>1.7129999999999999E-3</v>
      </c>
      <c r="F651" s="1">
        <v>2.2959999999999998</v>
      </c>
      <c r="G651" s="1">
        <f t="shared" si="30"/>
        <v>7.460801393728223E-4</v>
      </c>
      <c r="H651" s="1">
        <v>97866</v>
      </c>
    </row>
    <row r="652" spans="1:9" x14ac:dyDescent="0.25">
      <c r="A652" s="1" t="s">
        <v>0</v>
      </c>
      <c r="B652" s="1" t="s">
        <v>27</v>
      </c>
      <c r="C652" s="1" t="s">
        <v>2</v>
      </c>
      <c r="D652" s="1" t="s">
        <v>220</v>
      </c>
      <c r="E652" s="1">
        <v>1.292E-3</v>
      </c>
      <c r="F652" s="1">
        <v>2</v>
      </c>
      <c r="G652" s="1">
        <f t="shared" si="30"/>
        <v>6.4599999999999998E-4</v>
      </c>
      <c r="H652" s="1">
        <v>111690</v>
      </c>
    </row>
    <row r="653" spans="1:9" x14ac:dyDescent="0.25">
      <c r="A653" s="1" t="s">
        <v>0</v>
      </c>
      <c r="B653" s="1" t="s">
        <v>28</v>
      </c>
      <c r="C653" s="1" t="s">
        <v>2</v>
      </c>
      <c r="D653" s="1" t="s">
        <v>220</v>
      </c>
      <c r="E653" s="1">
        <v>1.6509999999999999E-3</v>
      </c>
      <c r="F653" s="1">
        <v>2.3050000000000002</v>
      </c>
      <c r="G653" s="1">
        <f t="shared" si="30"/>
        <v>7.1626898047722333E-4</v>
      </c>
      <c r="H653" s="1">
        <v>103263</v>
      </c>
      <c r="I653">
        <f>SUM(E650:E653)/4</f>
        <v>1.5162499999999998E-3</v>
      </c>
    </row>
    <row r="654" spans="1:9" x14ac:dyDescent="0.25">
      <c r="A654" s="1" t="s">
        <v>0</v>
      </c>
      <c r="B654" s="1" t="s">
        <v>26</v>
      </c>
      <c r="C654" s="1" t="s">
        <v>2</v>
      </c>
      <c r="D654" s="1" t="s">
        <v>222</v>
      </c>
      <c r="E654" s="1">
        <v>2.395E-3</v>
      </c>
      <c r="F654" s="1">
        <v>4.0620000000000003</v>
      </c>
      <c r="G654" s="1">
        <f t="shared" si="30"/>
        <v>5.8961102904972918E-4</v>
      </c>
      <c r="H654" s="1">
        <v>298437</v>
      </c>
    </row>
    <row r="655" spans="1:9" x14ac:dyDescent="0.25">
      <c r="A655" s="1" t="s">
        <v>0</v>
      </c>
      <c r="B655" s="1" t="s">
        <v>35</v>
      </c>
      <c r="C655" s="1" t="s">
        <v>2</v>
      </c>
      <c r="D655" s="1" t="s">
        <v>222</v>
      </c>
      <c r="E655" s="1">
        <v>1.933E-3</v>
      </c>
      <c r="F655" s="1">
        <v>3.7309999999999999</v>
      </c>
      <c r="G655" s="1">
        <f t="shared" si="30"/>
        <v>5.1809166443312791E-4</v>
      </c>
      <c r="H655" s="1">
        <v>311893</v>
      </c>
    </row>
    <row r="656" spans="1:9" x14ac:dyDescent="0.25">
      <c r="A656" s="1" t="s">
        <v>0</v>
      </c>
      <c r="B656" s="1" t="s">
        <v>27</v>
      </c>
      <c r="C656" s="1" t="s">
        <v>2</v>
      </c>
      <c r="D656" s="1" t="s">
        <v>222</v>
      </c>
      <c r="E656" s="1">
        <v>2.3210000000000001E-3</v>
      </c>
      <c r="F656" s="1">
        <v>4.3390000000000004</v>
      </c>
      <c r="G656" s="1">
        <f t="shared" si="30"/>
        <v>5.3491587923484667E-4</v>
      </c>
      <c r="H656" s="1">
        <v>358137</v>
      </c>
    </row>
    <row r="657" spans="1:9" x14ac:dyDescent="0.25">
      <c r="A657" s="1" t="s">
        <v>0</v>
      </c>
      <c r="B657" s="1" t="s">
        <v>28</v>
      </c>
      <c r="C657" s="1" t="s">
        <v>2</v>
      </c>
      <c r="D657" s="1" t="s">
        <v>222</v>
      </c>
      <c r="E657" s="1">
        <v>2.892E-3</v>
      </c>
      <c r="F657" s="1">
        <v>5.3540000000000001</v>
      </c>
      <c r="G657" s="1">
        <f t="shared" si="30"/>
        <v>5.4015689204333207E-4</v>
      </c>
      <c r="H657" s="1">
        <v>319011</v>
      </c>
      <c r="I657">
        <f>SUM(E654:E657)/4</f>
        <v>2.3852500000000002E-3</v>
      </c>
    </row>
    <row r="658" spans="1:9" x14ac:dyDescent="0.25">
      <c r="A658" s="1" t="s">
        <v>0</v>
      </c>
      <c r="B658" s="1" t="s">
        <v>26</v>
      </c>
      <c r="C658" s="1" t="s">
        <v>2</v>
      </c>
      <c r="D658" s="1" t="s">
        <v>226</v>
      </c>
      <c r="E658" s="1">
        <v>3.473E-3</v>
      </c>
      <c r="F658" s="1">
        <v>3.44</v>
      </c>
      <c r="G658" s="1">
        <f t="shared" ref="G658:G673" si="31">E658/F658</f>
        <v>1.009593023255814E-3</v>
      </c>
      <c r="H658" s="1">
        <v>57960</v>
      </c>
    </row>
    <row r="659" spans="1:9" x14ac:dyDescent="0.25">
      <c r="A659" s="1" t="s">
        <v>0</v>
      </c>
      <c r="B659" s="1" t="s">
        <v>35</v>
      </c>
      <c r="C659" s="1" t="s">
        <v>2</v>
      </c>
      <c r="D659" s="1" t="s">
        <v>226</v>
      </c>
      <c r="E659" s="1">
        <v>2.2499999999999998E-3</v>
      </c>
      <c r="F659" s="1">
        <v>2.33</v>
      </c>
      <c r="G659" s="1">
        <f t="shared" si="31"/>
        <v>9.6566523605150201E-4</v>
      </c>
      <c r="H659" s="1">
        <v>58672</v>
      </c>
    </row>
    <row r="660" spans="1:9" x14ac:dyDescent="0.25">
      <c r="A660" s="1" t="s">
        <v>0</v>
      </c>
      <c r="B660" s="1" t="s">
        <v>27</v>
      </c>
      <c r="C660" s="1" t="s">
        <v>2</v>
      </c>
      <c r="D660" s="1" t="s">
        <v>226</v>
      </c>
      <c r="E660" s="1">
        <v>3.5260000000000001E-3</v>
      </c>
      <c r="F660" s="1">
        <v>4.1859999999999999</v>
      </c>
      <c r="G660" s="1">
        <f t="shared" si="31"/>
        <v>8.4233158146201632E-4</v>
      </c>
      <c r="H660" s="1">
        <v>67066</v>
      </c>
    </row>
    <row r="661" spans="1:9" x14ac:dyDescent="0.25">
      <c r="A661" s="1" t="s">
        <v>0</v>
      </c>
      <c r="B661" s="1" t="s">
        <v>28</v>
      </c>
      <c r="C661" s="1" t="s">
        <v>2</v>
      </c>
      <c r="D661" s="1" t="s">
        <v>226</v>
      </c>
      <c r="E661" s="1">
        <v>3.1640000000000001E-3</v>
      </c>
      <c r="F661" s="1">
        <v>3.3570000000000002</v>
      </c>
      <c r="G661" s="1">
        <f t="shared" si="31"/>
        <v>9.4250819183795058E-4</v>
      </c>
      <c r="H661" s="1">
        <v>61183</v>
      </c>
      <c r="I661">
        <f>SUM(E658:E661)/4</f>
        <v>3.1032500000000001E-3</v>
      </c>
    </row>
    <row r="662" spans="1:9" x14ac:dyDescent="0.25">
      <c r="A662" t="s">
        <v>0</v>
      </c>
      <c r="B662" t="s">
        <v>26</v>
      </c>
      <c r="C662" t="s">
        <v>2</v>
      </c>
      <c r="D662" t="s">
        <v>228</v>
      </c>
      <c r="E662">
        <v>6.8400000000000004E-4</v>
      </c>
      <c r="F662">
        <v>1.468</v>
      </c>
      <c r="G662" s="2">
        <f t="shared" si="31"/>
        <v>4.6594005449591286E-4</v>
      </c>
      <c r="H662">
        <v>599327</v>
      </c>
    </row>
    <row r="663" spans="1:9" x14ac:dyDescent="0.25">
      <c r="A663" t="s">
        <v>0</v>
      </c>
      <c r="B663" t="s">
        <v>35</v>
      </c>
      <c r="C663" t="s">
        <v>2</v>
      </c>
      <c r="D663" t="s">
        <v>228</v>
      </c>
      <c r="E663">
        <v>3.4900000000000003E-4</v>
      </c>
      <c r="F663">
        <v>0.80900000000000005</v>
      </c>
      <c r="G663" s="2">
        <f t="shared" si="31"/>
        <v>4.3139678615574783E-4</v>
      </c>
      <c r="H663">
        <v>638207</v>
      </c>
    </row>
    <row r="664" spans="1:9" x14ac:dyDescent="0.25">
      <c r="A664" t="s">
        <v>0</v>
      </c>
      <c r="B664" t="s">
        <v>27</v>
      </c>
      <c r="C664" t="s">
        <v>2</v>
      </c>
      <c r="D664" t="s">
        <v>228</v>
      </c>
      <c r="E664">
        <v>1.5300000000000001E-4</v>
      </c>
      <c r="F664">
        <v>0.35299999999999998</v>
      </c>
      <c r="G664" s="2">
        <f t="shared" si="31"/>
        <v>4.3342776203966012E-4</v>
      </c>
      <c r="H664">
        <v>727839</v>
      </c>
    </row>
    <row r="665" spans="1:9" x14ac:dyDescent="0.25">
      <c r="A665" t="s">
        <v>0</v>
      </c>
      <c r="B665" t="s">
        <v>28</v>
      </c>
      <c r="C665" t="s">
        <v>2</v>
      </c>
      <c r="D665" t="s">
        <v>228</v>
      </c>
      <c r="E665">
        <v>1.1670000000000001E-3</v>
      </c>
      <c r="F665">
        <v>2.6280000000000001</v>
      </c>
      <c r="G665" s="2">
        <f t="shared" si="31"/>
        <v>4.4406392694063928E-4</v>
      </c>
      <c r="H665">
        <v>643991</v>
      </c>
      <c r="I665">
        <f>SUM(E662:E665)/4</f>
        <v>5.8825000000000001E-4</v>
      </c>
    </row>
    <row r="666" spans="1:9" x14ac:dyDescent="0.25">
      <c r="A666" t="s">
        <v>0</v>
      </c>
      <c r="B666" t="s">
        <v>26</v>
      </c>
      <c r="C666" t="s">
        <v>2</v>
      </c>
      <c r="D666" t="s">
        <v>229</v>
      </c>
      <c r="E666">
        <v>4.3600000000000003E-4</v>
      </c>
      <c r="F666">
        <v>0.46200000000000002</v>
      </c>
      <c r="G666" s="2">
        <f t="shared" si="31"/>
        <v>9.4372294372294379E-4</v>
      </c>
      <c r="H666">
        <v>55981</v>
      </c>
    </row>
    <row r="667" spans="1:9" x14ac:dyDescent="0.25">
      <c r="A667" t="s">
        <v>0</v>
      </c>
      <c r="B667" t="s">
        <v>35</v>
      </c>
      <c r="C667" t="s">
        <v>2</v>
      </c>
      <c r="D667" t="s">
        <v>229</v>
      </c>
      <c r="E667">
        <v>7.6099999999999996E-4</v>
      </c>
      <c r="F667">
        <v>0.85599999999999998</v>
      </c>
      <c r="G667" s="2">
        <f t="shared" si="31"/>
        <v>8.8901869158878504E-4</v>
      </c>
      <c r="H667">
        <v>60748</v>
      </c>
    </row>
    <row r="668" spans="1:9" x14ac:dyDescent="0.25">
      <c r="A668" t="s">
        <v>0</v>
      </c>
      <c r="B668" t="s">
        <v>27</v>
      </c>
      <c r="C668" t="s">
        <v>2</v>
      </c>
      <c r="D668" t="s">
        <v>229</v>
      </c>
      <c r="E668">
        <v>2.8499999999999999E-4</v>
      </c>
      <c r="F668">
        <v>0.35799999999999998</v>
      </c>
      <c r="G668" s="2">
        <f t="shared" si="31"/>
        <v>7.960893854748603E-4</v>
      </c>
      <c r="H668">
        <v>68705</v>
      </c>
    </row>
    <row r="669" spans="1:9" x14ac:dyDescent="0.25">
      <c r="A669" t="s">
        <v>0</v>
      </c>
      <c r="B669" t="s">
        <v>28</v>
      </c>
      <c r="C669" t="s">
        <v>2</v>
      </c>
      <c r="D669" t="s">
        <v>229</v>
      </c>
      <c r="E669">
        <v>2.2000000000000001E-4</v>
      </c>
      <c r="F669">
        <v>0.23799999999999999</v>
      </c>
      <c r="G669" s="2">
        <f t="shared" si="31"/>
        <v>9.2436974789915978E-4</v>
      </c>
      <c r="H669">
        <v>62273</v>
      </c>
      <c r="I669">
        <f>SUM(E666:E669)/4</f>
        <v>4.2549999999999993E-4</v>
      </c>
    </row>
    <row r="670" spans="1:9" x14ac:dyDescent="0.25">
      <c r="A670" t="s">
        <v>0</v>
      </c>
      <c r="B670" t="s">
        <v>26</v>
      </c>
      <c r="C670" t="s">
        <v>2</v>
      </c>
      <c r="D670" t="s">
        <v>230</v>
      </c>
      <c r="E670">
        <v>2.1059999999999998E-3</v>
      </c>
      <c r="F670">
        <v>3.0830000000000002</v>
      </c>
      <c r="G670" s="2">
        <f t="shared" si="31"/>
        <v>6.8310087577035344E-4</v>
      </c>
      <c r="H670">
        <v>150179</v>
      </c>
    </row>
    <row r="671" spans="1:9" x14ac:dyDescent="0.25">
      <c r="A671" t="s">
        <v>0</v>
      </c>
      <c r="B671" t="s">
        <v>35</v>
      </c>
      <c r="C671" t="s">
        <v>2</v>
      </c>
      <c r="D671" t="s">
        <v>230</v>
      </c>
      <c r="E671">
        <v>1.5920000000000001E-3</v>
      </c>
      <c r="F671">
        <v>2.367</v>
      </c>
      <c r="G671" s="2">
        <f t="shared" si="31"/>
        <v>6.7258132657372206E-4</v>
      </c>
      <c r="H671">
        <v>150501</v>
      </c>
    </row>
    <row r="672" spans="1:9" x14ac:dyDescent="0.25">
      <c r="A672" t="s">
        <v>0</v>
      </c>
      <c r="B672" t="s">
        <v>27</v>
      </c>
      <c r="C672" t="s">
        <v>2</v>
      </c>
      <c r="D672" t="s">
        <v>230</v>
      </c>
      <c r="E672">
        <v>1.622E-3</v>
      </c>
      <c r="F672">
        <v>2.677</v>
      </c>
      <c r="G672" s="2">
        <f t="shared" si="31"/>
        <v>6.0590212924915951E-4</v>
      </c>
      <c r="H672">
        <v>171942</v>
      </c>
    </row>
    <row r="673" spans="1:9" x14ac:dyDescent="0.25">
      <c r="A673" t="s">
        <v>0</v>
      </c>
      <c r="B673" t="s">
        <v>28</v>
      </c>
      <c r="C673" t="s">
        <v>2</v>
      </c>
      <c r="D673" t="s">
        <v>230</v>
      </c>
      <c r="E673">
        <v>9.4300000000000004E-4</v>
      </c>
      <c r="F673">
        <v>1.429</v>
      </c>
      <c r="G673" s="2">
        <f t="shared" si="31"/>
        <v>6.599020293911826E-4</v>
      </c>
      <c r="H673">
        <v>157898</v>
      </c>
      <c r="I673">
        <f>SUM(E670:E673)/4</f>
        <v>1.5657500000000001E-3</v>
      </c>
    </row>
    <row r="674" spans="1:9" x14ac:dyDescent="0.25">
      <c r="A674" s="1" t="s">
        <v>0</v>
      </c>
      <c r="B674" s="1" t="s">
        <v>26</v>
      </c>
      <c r="C674" s="1" t="s">
        <v>2</v>
      </c>
      <c r="D674" s="1" t="s">
        <v>231</v>
      </c>
      <c r="E674" s="1">
        <v>-5.1E-5</v>
      </c>
      <c r="F674" s="1">
        <v>-5.0999999999999997E-2</v>
      </c>
      <c r="G674" s="1">
        <f t="shared" ref="G674:G701" si="32">E674/F674</f>
        <v>1E-3</v>
      </c>
      <c r="H674" s="1">
        <v>43873</v>
      </c>
    </row>
    <row r="675" spans="1:9" x14ac:dyDescent="0.25">
      <c r="A675" s="1" t="s">
        <v>0</v>
      </c>
      <c r="B675" s="1" t="s">
        <v>35</v>
      </c>
      <c r="C675" s="1" t="s">
        <v>2</v>
      </c>
      <c r="D675" s="1" t="s">
        <v>231</v>
      </c>
      <c r="E675" s="1">
        <v>-5.3000000000000001E-5</v>
      </c>
      <c r="F675" s="1">
        <v>-5.2999999999999999E-2</v>
      </c>
      <c r="G675" s="1">
        <f t="shared" si="32"/>
        <v>1E-3</v>
      </c>
      <c r="H675" s="1">
        <v>43497</v>
      </c>
    </row>
    <row r="676" spans="1:9" x14ac:dyDescent="0.25">
      <c r="A676" s="1" t="s">
        <v>0</v>
      </c>
      <c r="B676" s="1" t="s">
        <v>27</v>
      </c>
      <c r="C676" s="1" t="s">
        <v>2</v>
      </c>
      <c r="D676" s="1" t="s">
        <v>231</v>
      </c>
      <c r="E676" s="1">
        <v>6.5700000000000003E-4</v>
      </c>
      <c r="F676" s="1">
        <v>0.75800000000000001</v>
      </c>
      <c r="G676" s="1">
        <f t="shared" si="32"/>
        <v>8.6675461741424805E-4</v>
      </c>
      <c r="H676" s="1">
        <v>49463</v>
      </c>
    </row>
    <row r="677" spans="1:9" x14ac:dyDescent="0.25">
      <c r="A677" s="1" t="s">
        <v>0</v>
      </c>
      <c r="B677" s="1" t="s">
        <v>28</v>
      </c>
      <c r="C677" s="1" t="s">
        <v>2</v>
      </c>
      <c r="D677" s="1" t="s">
        <v>231</v>
      </c>
      <c r="E677" s="1">
        <v>5.0699999999999996E-4</v>
      </c>
      <c r="F677" s="1">
        <v>0.48399999999999999</v>
      </c>
      <c r="G677" s="1">
        <f t="shared" si="32"/>
        <v>1.0475206611570247E-3</v>
      </c>
      <c r="H677" s="1">
        <v>45812</v>
      </c>
      <c r="I677">
        <f>SUM(E674:E677)/4</f>
        <v>2.6499999999999999E-4</v>
      </c>
    </row>
    <row r="678" spans="1:9" x14ac:dyDescent="0.25">
      <c r="A678" s="1" t="s">
        <v>0</v>
      </c>
      <c r="B678" s="1" t="s">
        <v>26</v>
      </c>
      <c r="C678" s="1" t="s">
        <v>2</v>
      </c>
      <c r="D678" s="1" t="s">
        <v>232</v>
      </c>
      <c r="E678" s="1">
        <v>8.4400000000000002E-4</v>
      </c>
      <c r="F678" s="1">
        <v>1.2909999999999999</v>
      </c>
      <c r="G678" s="1">
        <f t="shared" si="32"/>
        <v>6.5375677769171194E-4</v>
      </c>
      <c r="H678" s="1">
        <v>123768</v>
      </c>
    </row>
    <row r="679" spans="1:9" x14ac:dyDescent="0.25">
      <c r="A679" s="1" t="s">
        <v>0</v>
      </c>
      <c r="B679" s="1" t="s">
        <v>35</v>
      </c>
      <c r="C679" s="1" t="s">
        <v>2</v>
      </c>
      <c r="D679" s="1" t="s">
        <v>232</v>
      </c>
      <c r="E679" s="1">
        <v>-5.1199999999999998E-4</v>
      </c>
      <c r="F679" s="1">
        <v>-0.78300000000000003</v>
      </c>
      <c r="G679" s="1">
        <f t="shared" si="32"/>
        <v>6.538952745849297E-4</v>
      </c>
      <c r="H679" s="1">
        <v>127979</v>
      </c>
    </row>
    <row r="680" spans="1:9" x14ac:dyDescent="0.25">
      <c r="A680" s="1" t="s">
        <v>0</v>
      </c>
      <c r="B680" s="1" t="s">
        <v>27</v>
      </c>
      <c r="C680" s="1" t="s">
        <v>2</v>
      </c>
      <c r="D680" s="1" t="s">
        <v>232</v>
      </c>
      <c r="E680" s="1">
        <v>-1.92E-4</v>
      </c>
      <c r="F680" s="1">
        <v>-0.33900000000000002</v>
      </c>
      <c r="G680" s="1">
        <f t="shared" si="32"/>
        <v>5.6637168141592919E-4</v>
      </c>
      <c r="H680" s="1">
        <v>146659</v>
      </c>
    </row>
    <row r="681" spans="1:9" x14ac:dyDescent="0.25">
      <c r="A681" s="1" t="s">
        <v>0</v>
      </c>
      <c r="B681" s="1" t="s">
        <v>28</v>
      </c>
      <c r="C681" s="1" t="s">
        <v>2</v>
      </c>
      <c r="D681" s="1" t="s">
        <v>232</v>
      </c>
      <c r="E681" s="1">
        <v>2.9500000000000001E-4</v>
      </c>
      <c r="F681" s="1">
        <v>0.438</v>
      </c>
      <c r="G681" s="1">
        <f t="shared" si="32"/>
        <v>6.7351598173515982E-4</v>
      </c>
      <c r="H681" s="1">
        <v>135290</v>
      </c>
      <c r="I681">
        <f>SUM(E678:E681)/4</f>
        <v>1.0875000000000001E-4</v>
      </c>
    </row>
    <row r="682" spans="1:9" x14ac:dyDescent="0.25">
      <c r="A682" s="1" t="s">
        <v>0</v>
      </c>
      <c r="B682" s="1" t="s">
        <v>26</v>
      </c>
      <c r="C682" s="1" t="s">
        <v>2</v>
      </c>
      <c r="D682" s="1" t="s">
        <v>233</v>
      </c>
      <c r="E682" s="1">
        <v>3.1020000000000002E-3</v>
      </c>
      <c r="F682" s="1">
        <v>4.2389999999999999</v>
      </c>
      <c r="G682" s="1">
        <f t="shared" si="32"/>
        <v>7.3177636234961077E-4</v>
      </c>
      <c r="H682" s="1">
        <v>118236</v>
      </c>
    </row>
    <row r="683" spans="1:9" x14ac:dyDescent="0.25">
      <c r="A683" s="1" t="s">
        <v>0</v>
      </c>
      <c r="B683" s="1" t="s">
        <v>35</v>
      </c>
      <c r="C683" s="1" t="s">
        <v>2</v>
      </c>
      <c r="D683" s="1" t="s">
        <v>233</v>
      </c>
      <c r="E683" s="1">
        <v>2.5330000000000001E-3</v>
      </c>
      <c r="F683" s="1">
        <v>3.718</v>
      </c>
      <c r="G683" s="1">
        <f t="shared" si="32"/>
        <v>6.8128025820333516E-4</v>
      </c>
      <c r="H683" s="1">
        <v>127494</v>
      </c>
    </row>
    <row r="684" spans="1:9" x14ac:dyDescent="0.25">
      <c r="A684" s="1" t="s">
        <v>0</v>
      </c>
      <c r="B684" s="1" t="s">
        <v>27</v>
      </c>
      <c r="C684" s="1" t="s">
        <v>2</v>
      </c>
      <c r="D684" s="1" t="s">
        <v>233</v>
      </c>
      <c r="E684" s="1">
        <v>2.3040000000000001E-3</v>
      </c>
      <c r="F684" s="1">
        <v>3.83</v>
      </c>
      <c r="G684" s="1">
        <f t="shared" si="32"/>
        <v>6.0156657963446477E-4</v>
      </c>
      <c r="H684" s="1">
        <v>145969</v>
      </c>
    </row>
    <row r="685" spans="1:9" x14ac:dyDescent="0.25">
      <c r="A685" s="1" t="s">
        <v>0</v>
      </c>
      <c r="B685" s="1" t="s">
        <v>28</v>
      </c>
      <c r="C685" s="1" t="s">
        <v>2</v>
      </c>
      <c r="D685" s="1" t="s">
        <v>233</v>
      </c>
      <c r="E685" s="1">
        <v>4.215E-3</v>
      </c>
      <c r="F685" s="1">
        <v>5.944</v>
      </c>
      <c r="G685" s="1">
        <f t="shared" si="32"/>
        <v>7.091184387617766E-4</v>
      </c>
      <c r="H685" s="1">
        <v>130405</v>
      </c>
      <c r="I685">
        <f>SUM(E682:E685)/4</f>
        <v>3.0385E-3</v>
      </c>
    </row>
    <row r="686" spans="1:9" x14ac:dyDescent="0.25">
      <c r="A686" t="s">
        <v>0</v>
      </c>
      <c r="B686" t="s">
        <v>26</v>
      </c>
      <c r="C686" t="s">
        <v>2</v>
      </c>
      <c r="D686" t="s">
        <v>234</v>
      </c>
      <c r="E686">
        <v>3.5630000000000002E-3</v>
      </c>
      <c r="F686">
        <v>6.7939999999999996</v>
      </c>
      <c r="G686" s="2">
        <f t="shared" si="32"/>
        <v>5.2443332352075363E-4</v>
      </c>
      <c r="H686">
        <v>701826</v>
      </c>
    </row>
    <row r="687" spans="1:9" x14ac:dyDescent="0.25">
      <c r="A687" t="s">
        <v>0</v>
      </c>
      <c r="B687" t="s">
        <v>35</v>
      </c>
      <c r="C687" t="s">
        <v>2</v>
      </c>
      <c r="D687" t="s">
        <v>234</v>
      </c>
      <c r="E687">
        <v>2.8089999999999999E-3</v>
      </c>
      <c r="F687">
        <v>6.016</v>
      </c>
      <c r="G687" s="2">
        <f t="shared" si="32"/>
        <v>4.6692154255319147E-4</v>
      </c>
      <c r="H687">
        <v>720281</v>
      </c>
    </row>
    <row r="688" spans="1:9" x14ac:dyDescent="0.25">
      <c r="A688" t="s">
        <v>0</v>
      </c>
      <c r="B688" t="s">
        <v>27</v>
      </c>
      <c r="C688" t="s">
        <v>2</v>
      </c>
      <c r="D688" t="s">
        <v>234</v>
      </c>
      <c r="E688">
        <v>3.8440000000000002E-3</v>
      </c>
      <c r="F688">
        <v>7.76</v>
      </c>
      <c r="G688" s="2">
        <f t="shared" si="32"/>
        <v>4.9536082474226811E-4</v>
      </c>
      <c r="H688">
        <v>815000</v>
      </c>
    </row>
    <row r="689" spans="1:9" x14ac:dyDescent="0.25">
      <c r="A689" t="s">
        <v>0</v>
      </c>
      <c r="B689" t="s">
        <v>28</v>
      </c>
      <c r="C689" t="s">
        <v>2</v>
      </c>
      <c r="D689" t="s">
        <v>234</v>
      </c>
      <c r="E689">
        <v>3.6819999999999999E-3</v>
      </c>
      <c r="F689">
        <v>7.4009999999999998</v>
      </c>
      <c r="G689" s="2">
        <f t="shared" si="32"/>
        <v>4.9750033779219027E-4</v>
      </c>
      <c r="H689">
        <v>739758</v>
      </c>
      <c r="I689">
        <f>SUM(E686:E689)/4</f>
        <v>3.4744999999999997E-3</v>
      </c>
    </row>
    <row r="690" spans="1:9" x14ac:dyDescent="0.25">
      <c r="A690" t="s">
        <v>0</v>
      </c>
      <c r="B690" t="s">
        <v>26</v>
      </c>
      <c r="C690" t="s">
        <v>2</v>
      </c>
      <c r="D690" t="s">
        <v>235</v>
      </c>
      <c r="E690">
        <v>-5.2700000000000002E-4</v>
      </c>
      <c r="F690">
        <v>-1.071</v>
      </c>
      <c r="G690" s="2">
        <f t="shared" si="32"/>
        <v>4.9206349206349211E-4</v>
      </c>
      <c r="H690">
        <v>483533</v>
      </c>
    </row>
    <row r="691" spans="1:9" x14ac:dyDescent="0.25">
      <c r="A691" t="s">
        <v>0</v>
      </c>
      <c r="B691" t="s">
        <v>35</v>
      </c>
      <c r="C691" t="s">
        <v>2</v>
      </c>
      <c r="D691" t="s">
        <v>235</v>
      </c>
      <c r="E691">
        <v>-1.052E-3</v>
      </c>
      <c r="F691">
        <v>-2.3130000000000002</v>
      </c>
      <c r="G691" s="2">
        <f t="shared" si="32"/>
        <v>4.5482057933419795E-4</v>
      </c>
      <c r="H691">
        <v>546454</v>
      </c>
    </row>
    <row r="692" spans="1:9" x14ac:dyDescent="0.25">
      <c r="A692" t="s">
        <v>0</v>
      </c>
      <c r="B692" t="s">
        <v>27</v>
      </c>
      <c r="C692" t="s">
        <v>2</v>
      </c>
      <c r="D692" t="s">
        <v>235</v>
      </c>
      <c r="E692">
        <v>-4.3000000000000002E-5</v>
      </c>
      <c r="F692">
        <v>-9.6000000000000002E-2</v>
      </c>
      <c r="G692" s="2">
        <f t="shared" si="32"/>
        <v>4.4791666666666667E-4</v>
      </c>
      <c r="H692">
        <v>616352</v>
      </c>
    </row>
    <row r="693" spans="1:9" x14ac:dyDescent="0.25">
      <c r="A693" t="s">
        <v>0</v>
      </c>
      <c r="B693" t="s">
        <v>28</v>
      </c>
      <c r="C693" t="s">
        <v>2</v>
      </c>
      <c r="D693" t="s">
        <v>235</v>
      </c>
      <c r="E693">
        <v>5.0000000000000004E-6</v>
      </c>
      <c r="F693">
        <v>1.0999999999999999E-2</v>
      </c>
      <c r="G693" s="2">
        <f t="shared" si="32"/>
        <v>4.545454545454546E-4</v>
      </c>
      <c r="H693">
        <v>541647</v>
      </c>
      <c r="I693">
        <f>SUM(E690:E693)/4</f>
        <v>-4.0425000000000004E-4</v>
      </c>
    </row>
    <row r="694" spans="1:9" x14ac:dyDescent="0.25">
      <c r="A694" t="s">
        <v>0</v>
      </c>
      <c r="B694" t="s">
        <v>26</v>
      </c>
      <c r="C694" t="s">
        <v>2</v>
      </c>
      <c r="D694" t="s">
        <v>236</v>
      </c>
      <c r="E694">
        <v>4.7199999999999998E-4</v>
      </c>
      <c r="F694">
        <v>0.99</v>
      </c>
      <c r="G694" s="2">
        <f t="shared" si="32"/>
        <v>4.7676767676767674E-4</v>
      </c>
      <c r="H694">
        <v>671883</v>
      </c>
    </row>
    <row r="695" spans="1:9" x14ac:dyDescent="0.25">
      <c r="A695" t="s">
        <v>0</v>
      </c>
      <c r="B695" t="s">
        <v>35</v>
      </c>
      <c r="C695" t="s">
        <v>2</v>
      </c>
      <c r="D695" t="s">
        <v>236</v>
      </c>
      <c r="E695">
        <v>5.9599999999999996E-4</v>
      </c>
      <c r="F695">
        <v>1.33</v>
      </c>
      <c r="G695" s="2">
        <f t="shared" si="32"/>
        <v>4.4812030075187966E-4</v>
      </c>
      <c r="H695">
        <v>772005</v>
      </c>
    </row>
    <row r="696" spans="1:9" x14ac:dyDescent="0.25">
      <c r="A696" t="s">
        <v>0</v>
      </c>
      <c r="B696" t="s">
        <v>27</v>
      </c>
      <c r="C696" t="s">
        <v>2</v>
      </c>
      <c r="D696" t="s">
        <v>236</v>
      </c>
      <c r="E696">
        <v>4.7699999999999999E-4</v>
      </c>
      <c r="F696">
        <v>1.0469999999999999</v>
      </c>
      <c r="G696" s="2">
        <f t="shared" si="32"/>
        <v>4.555873925501433E-4</v>
      </c>
      <c r="H696">
        <v>862828</v>
      </c>
    </row>
    <row r="697" spans="1:9" x14ac:dyDescent="0.25">
      <c r="A697" t="s">
        <v>0</v>
      </c>
      <c r="B697" t="s">
        <v>28</v>
      </c>
      <c r="C697" t="s">
        <v>2</v>
      </c>
      <c r="D697" t="s">
        <v>236</v>
      </c>
      <c r="E697">
        <v>-1.5899999999999999E-4</v>
      </c>
      <c r="F697">
        <v>-0.36299999999999999</v>
      </c>
      <c r="G697" s="2">
        <f t="shared" si="32"/>
        <v>4.3801652892561983E-4</v>
      </c>
      <c r="H697">
        <v>753500</v>
      </c>
      <c r="I697">
        <f>SUM(E694:E697)/4</f>
        <v>3.4649999999999997E-4</v>
      </c>
    </row>
    <row r="698" spans="1:9" x14ac:dyDescent="0.25">
      <c r="A698" t="s">
        <v>0</v>
      </c>
      <c r="B698" t="s">
        <v>26</v>
      </c>
      <c r="C698" t="s">
        <v>2</v>
      </c>
      <c r="D698" t="s">
        <v>237</v>
      </c>
      <c r="E698">
        <v>1.121E-3</v>
      </c>
      <c r="F698">
        <v>2.4009999999999998</v>
      </c>
      <c r="G698" s="2">
        <f t="shared" si="32"/>
        <v>4.6688879633486051E-4</v>
      </c>
      <c r="H698">
        <v>655760</v>
      </c>
    </row>
    <row r="699" spans="1:9" x14ac:dyDescent="0.25">
      <c r="A699" t="s">
        <v>0</v>
      </c>
      <c r="B699" t="s">
        <v>35</v>
      </c>
      <c r="C699" t="s">
        <v>2</v>
      </c>
      <c r="D699" t="s">
        <v>237</v>
      </c>
      <c r="E699">
        <v>5.2400000000000005E-4</v>
      </c>
      <c r="F699">
        <v>1.0720000000000001</v>
      </c>
      <c r="G699" s="2">
        <f t="shared" si="32"/>
        <v>4.8880597014925372E-4</v>
      </c>
      <c r="H699">
        <v>664345</v>
      </c>
    </row>
    <row r="700" spans="1:9" x14ac:dyDescent="0.25">
      <c r="A700" t="s">
        <v>0</v>
      </c>
      <c r="B700" t="s">
        <v>27</v>
      </c>
      <c r="C700" t="s">
        <v>2</v>
      </c>
      <c r="D700" t="s">
        <v>237</v>
      </c>
      <c r="E700">
        <v>8.9499999999999996E-4</v>
      </c>
      <c r="F700">
        <v>1.9590000000000001</v>
      </c>
      <c r="G700" s="2">
        <f t="shared" si="32"/>
        <v>4.5686574783052573E-4</v>
      </c>
      <c r="H700">
        <v>751640</v>
      </c>
    </row>
    <row r="701" spans="1:9" x14ac:dyDescent="0.25">
      <c r="A701" t="s">
        <v>0</v>
      </c>
      <c r="B701" t="s">
        <v>28</v>
      </c>
      <c r="C701" t="s">
        <v>2</v>
      </c>
      <c r="D701" t="s">
        <v>237</v>
      </c>
      <c r="E701">
        <v>1.077E-3</v>
      </c>
      <c r="F701">
        <v>2.2719999999999998</v>
      </c>
      <c r="G701" s="2">
        <f t="shared" si="32"/>
        <v>4.7403169014084511E-4</v>
      </c>
      <c r="H701">
        <v>688662</v>
      </c>
      <c r="I701">
        <f>SUM(E698:E701)/4</f>
        <v>9.0425000000000011E-4</v>
      </c>
    </row>
    <row r="702" spans="1:9" x14ac:dyDescent="0.25">
      <c r="A702" s="1" t="s">
        <v>0</v>
      </c>
      <c r="B702" s="1" t="s">
        <v>26</v>
      </c>
      <c r="C702" s="1" t="s">
        <v>2</v>
      </c>
      <c r="D702" s="1" t="s">
        <v>238</v>
      </c>
      <c r="E702" s="1">
        <v>2.4499999999999999E-4</v>
      </c>
      <c r="F702" s="1">
        <v>0.54700000000000004</v>
      </c>
      <c r="G702" s="1">
        <f t="shared" ref="G702:G709" si="33">E702/F702</f>
        <v>4.4789762340036556E-4</v>
      </c>
      <c r="H702" s="1">
        <v>669456</v>
      </c>
    </row>
    <row r="703" spans="1:9" x14ac:dyDescent="0.25">
      <c r="A703" s="1" t="s">
        <v>0</v>
      </c>
      <c r="B703" s="1" t="s">
        <v>35</v>
      </c>
      <c r="C703" s="1" t="s">
        <v>2</v>
      </c>
      <c r="D703" s="1" t="s">
        <v>238</v>
      </c>
      <c r="E703" s="1">
        <v>-1.1900000000000001E-4</v>
      </c>
      <c r="F703" s="1">
        <v>-0.26300000000000001</v>
      </c>
      <c r="G703" s="1">
        <f t="shared" si="33"/>
        <v>4.5247148288973387E-4</v>
      </c>
      <c r="H703" s="1">
        <v>709641</v>
      </c>
    </row>
    <row r="704" spans="1:9" x14ac:dyDescent="0.25">
      <c r="A704" s="1" t="s">
        <v>0</v>
      </c>
      <c r="B704" s="1" t="s">
        <v>27</v>
      </c>
      <c r="C704" s="1" t="s">
        <v>2</v>
      </c>
      <c r="D704" s="1" t="s">
        <v>238</v>
      </c>
      <c r="E704" s="1">
        <v>-1.64E-4</v>
      </c>
      <c r="F704" s="1">
        <v>-0.38600000000000001</v>
      </c>
      <c r="G704" s="1">
        <f t="shared" si="33"/>
        <v>4.2487046632124349E-4</v>
      </c>
      <c r="H704" s="1">
        <v>808795</v>
      </c>
    </row>
    <row r="705" spans="1:9" x14ac:dyDescent="0.25">
      <c r="A705" s="1" t="s">
        <v>0</v>
      </c>
      <c r="B705" s="1" t="s">
        <v>28</v>
      </c>
      <c r="C705" s="1" t="s">
        <v>2</v>
      </c>
      <c r="D705" s="1" t="s">
        <v>238</v>
      </c>
      <c r="E705" s="1">
        <v>-7.3999999999999996E-5</v>
      </c>
      <c r="F705" s="1">
        <v>-0.16700000000000001</v>
      </c>
      <c r="G705" s="1">
        <f t="shared" si="33"/>
        <v>4.4311377245508977E-4</v>
      </c>
      <c r="H705" s="1">
        <v>716778</v>
      </c>
      <c r="I705">
        <f>SUM(E702:E705)/4</f>
        <v>-2.8000000000000006E-5</v>
      </c>
    </row>
    <row r="706" spans="1:9" x14ac:dyDescent="0.25">
      <c r="A706" s="1" t="s">
        <v>0</v>
      </c>
      <c r="B706" s="1" t="s">
        <v>26</v>
      </c>
      <c r="C706" s="1" t="s">
        <v>2</v>
      </c>
      <c r="D706" s="1" t="s">
        <v>239</v>
      </c>
      <c r="E706" s="1">
        <v>-4.7100000000000001E-4</v>
      </c>
      <c r="F706" s="1">
        <v>-1.083</v>
      </c>
      <c r="G706" s="1">
        <f t="shared" si="33"/>
        <v>4.3490304709141279E-4</v>
      </c>
      <c r="H706" s="1">
        <v>684758</v>
      </c>
    </row>
    <row r="707" spans="1:9" x14ac:dyDescent="0.25">
      <c r="A707" s="1" t="s">
        <v>0</v>
      </c>
      <c r="B707" s="1" t="s">
        <v>35</v>
      </c>
      <c r="C707" s="1" t="s">
        <v>2</v>
      </c>
      <c r="D707" s="1" t="s">
        <v>239</v>
      </c>
      <c r="E707" s="1">
        <v>2.7900000000000001E-4</v>
      </c>
      <c r="F707" s="1">
        <v>0.67100000000000004</v>
      </c>
      <c r="G707" s="1">
        <f t="shared" si="33"/>
        <v>4.1579731743666168E-4</v>
      </c>
      <c r="H707" s="1">
        <v>753629</v>
      </c>
    </row>
    <row r="708" spans="1:9" x14ac:dyDescent="0.25">
      <c r="A708" s="1" t="s">
        <v>0</v>
      </c>
      <c r="B708" s="1" t="s">
        <v>27</v>
      </c>
      <c r="C708" s="1" t="s">
        <v>2</v>
      </c>
      <c r="D708" s="1" t="s">
        <v>239</v>
      </c>
      <c r="E708" s="1">
        <v>2.0999999999999999E-5</v>
      </c>
      <c r="F708" s="1">
        <v>0.05</v>
      </c>
      <c r="G708" s="1">
        <f t="shared" si="33"/>
        <v>4.1999999999999996E-4</v>
      </c>
      <c r="H708" s="1">
        <v>835891</v>
      </c>
    </row>
    <row r="709" spans="1:9" x14ac:dyDescent="0.25">
      <c r="A709" s="1" t="s">
        <v>0</v>
      </c>
      <c r="B709" s="1" t="s">
        <v>28</v>
      </c>
      <c r="C709" s="1" t="s">
        <v>2</v>
      </c>
      <c r="D709" s="1" t="s">
        <v>239</v>
      </c>
      <c r="E709" s="1">
        <v>-6.8900000000000005E-4</v>
      </c>
      <c r="F709" s="1">
        <v>-1.7</v>
      </c>
      <c r="G709" s="1">
        <f t="shared" si="33"/>
        <v>4.0529411764705887E-4</v>
      </c>
      <c r="H709" s="1">
        <v>755478</v>
      </c>
      <c r="I709">
        <f>SUM(E706:E709)/4</f>
        <v>-2.1500000000000002E-4</v>
      </c>
    </row>
  </sheetData>
  <sortState ref="A702:H709">
    <sortCondition ref="D702:D709"/>
  </sortState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12" sqref="C12"/>
    </sheetView>
  </sheetViews>
  <sheetFormatPr defaultRowHeight="15.75" x14ac:dyDescent="0.25"/>
  <cols>
    <col min="1" max="1" width="13.625" bestFit="1" customWidth="1"/>
    <col min="2" max="2" width="10.25" customWidth="1"/>
    <col min="3" max="3" width="10.375" style="2" bestFit="1" customWidth="1"/>
    <col min="5" max="5" width="6.875" customWidth="1"/>
    <col min="6" max="6" width="9.5" customWidth="1"/>
    <col min="8" max="8" width="8.125" customWidth="1"/>
    <col min="9" max="9" width="8.125" bestFit="1" customWidth="1"/>
    <col min="11" max="11" width="10.75" customWidth="1"/>
  </cols>
  <sheetData>
    <row r="1" spans="1:13" x14ac:dyDescent="0.25">
      <c r="A1" s="1" t="s">
        <v>135</v>
      </c>
      <c r="B1" s="1" t="s">
        <v>136</v>
      </c>
      <c r="C1" s="1" t="s">
        <v>137</v>
      </c>
      <c r="D1" s="1" t="s">
        <v>138</v>
      </c>
      <c r="E1" s="1" t="s">
        <v>139</v>
      </c>
      <c r="F1" s="1" t="s">
        <v>140</v>
      </c>
      <c r="G1" s="1" t="s">
        <v>141</v>
      </c>
      <c r="H1" s="1" t="s">
        <v>142</v>
      </c>
      <c r="I1" s="1" t="s">
        <v>145</v>
      </c>
      <c r="J1" s="1" t="s">
        <v>143</v>
      </c>
      <c r="K1" s="1" t="s">
        <v>144</v>
      </c>
      <c r="L1" s="1" t="s">
        <v>146</v>
      </c>
      <c r="M1" s="1" t="s">
        <v>147</v>
      </c>
    </row>
    <row r="2" spans="1:13" x14ac:dyDescent="0.25">
      <c r="A2">
        <v>1878</v>
      </c>
      <c r="B2" s="2">
        <v>1.8265E-3</v>
      </c>
      <c r="C2" s="2">
        <v>4.24</v>
      </c>
      <c r="D2" s="2">
        <v>1.53</v>
      </c>
      <c r="E2">
        <f>C2/D2</f>
        <v>2.7712418300653594</v>
      </c>
      <c r="F2">
        <v>5840</v>
      </c>
      <c r="G2">
        <v>5660</v>
      </c>
      <c r="H2">
        <f t="shared" ref="H2:H8" si="0">(F2+G2)/2</f>
        <v>5750</v>
      </c>
      <c r="I2">
        <f>(F2-G2)/2</f>
        <v>90</v>
      </c>
      <c r="J2">
        <f>H2+C2*29</f>
        <v>5872.96</v>
      </c>
      <c r="K2">
        <f>1.96*((D2*29)^2+(I2/1.96)^2)^0.5</f>
        <v>125.15169200230575</v>
      </c>
      <c r="L2">
        <f>1/(K2/1.96)</f>
        <v>1.5660994818702808E-2</v>
      </c>
      <c r="M2">
        <f>SUMPRODUCT(J2:J21,L2:L21)/SUM(L2:L21)</f>
        <v>5638.3271855475405</v>
      </c>
    </row>
    <row r="3" spans="1:13" x14ac:dyDescent="0.25">
      <c r="A3" t="s">
        <v>65</v>
      </c>
      <c r="B3">
        <v>1.9317500000000001E-3</v>
      </c>
      <c r="C3" s="2">
        <v>10.37</v>
      </c>
      <c r="D3">
        <v>7.29</v>
      </c>
      <c r="E3">
        <f>C3/D3</f>
        <v>1.4224965706447186</v>
      </c>
      <c r="F3">
        <v>5306</v>
      </c>
      <c r="G3">
        <v>5071</v>
      </c>
      <c r="H3">
        <f t="shared" si="0"/>
        <v>5188.5</v>
      </c>
      <c r="I3">
        <f>(F3-G3)/2</f>
        <v>117.5</v>
      </c>
      <c r="J3">
        <f t="shared" ref="J3:J21" si="1">H3+C3*29</f>
        <v>5489.23</v>
      </c>
      <c r="K3">
        <f t="shared" ref="K3:K21" si="2">1.96*((D3*29)^2+(I3/1.96)^2)^0.5</f>
        <v>430.70110634285584</v>
      </c>
      <c r="L3">
        <f t="shared" ref="L3:L21" si="3">1/(K3/1.96)</f>
        <v>4.5507196780677859E-3</v>
      </c>
      <c r="M3">
        <f>SQRT(20)/SUM(L2:L21)</f>
        <v>51.776368866277913</v>
      </c>
    </row>
    <row r="4" spans="1:13" x14ac:dyDescent="0.25">
      <c r="A4" t="s">
        <v>66</v>
      </c>
      <c r="B4">
        <v>9.8850000000000001E-4</v>
      </c>
      <c r="C4" s="2">
        <v>16.829999999999998</v>
      </c>
      <c r="D4">
        <v>4.55</v>
      </c>
      <c r="E4">
        <f t="shared" ref="E4:E21" si="4">C4/D4</f>
        <v>3.6989010989010986</v>
      </c>
      <c r="F4">
        <v>5300</v>
      </c>
      <c r="G4">
        <v>4950</v>
      </c>
      <c r="H4">
        <f t="shared" si="0"/>
        <v>5125</v>
      </c>
      <c r="I4">
        <f>(F4-G4)/2</f>
        <v>175</v>
      </c>
      <c r="J4">
        <f t="shared" si="1"/>
        <v>5613.07</v>
      </c>
      <c r="K4">
        <f t="shared" si="2"/>
        <v>312.26645494513173</v>
      </c>
      <c r="L4">
        <f t="shared" si="3"/>
        <v>6.2766908483474189E-3</v>
      </c>
    </row>
    <row r="5" spans="1:13" x14ac:dyDescent="0.25">
      <c r="A5" t="s">
        <v>72</v>
      </c>
      <c r="B5">
        <v>1.7925E-3</v>
      </c>
      <c r="C5" s="2">
        <v>29.19</v>
      </c>
      <c r="D5">
        <v>8.0399999999999991</v>
      </c>
      <c r="E5">
        <f t="shared" si="4"/>
        <v>3.6305970149253737</v>
      </c>
      <c r="F5">
        <v>5210</v>
      </c>
      <c r="G5">
        <v>4990</v>
      </c>
      <c r="H5">
        <f t="shared" si="0"/>
        <v>5100</v>
      </c>
      <c r="I5">
        <f>(F5-G5)/2</f>
        <v>110</v>
      </c>
      <c r="J5">
        <f t="shared" si="1"/>
        <v>5946.51</v>
      </c>
      <c r="K5">
        <f t="shared" si="2"/>
        <v>470.04590248289577</v>
      </c>
      <c r="L5">
        <f t="shared" si="3"/>
        <v>4.1698055224964363E-3</v>
      </c>
    </row>
    <row r="6" spans="1:13" x14ac:dyDescent="0.25">
      <c r="A6" t="s">
        <v>73</v>
      </c>
      <c r="B6">
        <v>2.8185000000000003E-3</v>
      </c>
      <c r="C6" s="2">
        <v>21.63</v>
      </c>
      <c r="D6">
        <v>11.92</v>
      </c>
      <c r="E6">
        <f t="shared" si="4"/>
        <v>1.8145973154362416</v>
      </c>
      <c r="F6">
        <v>5210</v>
      </c>
      <c r="G6">
        <v>5010</v>
      </c>
      <c r="H6">
        <f t="shared" si="0"/>
        <v>5110</v>
      </c>
      <c r="I6">
        <f t="shared" ref="I6:I21" si="5">(F6-G6)/2</f>
        <v>100</v>
      </c>
      <c r="J6">
        <f t="shared" si="1"/>
        <v>5737.27</v>
      </c>
      <c r="K6">
        <f t="shared" si="2"/>
        <v>684.87275831050545</v>
      </c>
      <c r="L6">
        <f t="shared" si="3"/>
        <v>2.8618454686897932E-3</v>
      </c>
    </row>
    <row r="7" spans="1:13" x14ac:dyDescent="0.25">
      <c r="A7" t="s">
        <v>74</v>
      </c>
      <c r="B7">
        <v>2.5257499999999998E-3</v>
      </c>
      <c r="C7" s="2">
        <v>23.91</v>
      </c>
      <c r="D7">
        <v>8.59</v>
      </c>
      <c r="E7">
        <f t="shared" si="4"/>
        <v>2.7834691501746218</v>
      </c>
      <c r="F7">
        <v>5291</v>
      </c>
      <c r="G7">
        <v>5056</v>
      </c>
      <c r="H7">
        <f t="shared" si="0"/>
        <v>5173.5</v>
      </c>
      <c r="I7">
        <f t="shared" si="5"/>
        <v>117.5</v>
      </c>
      <c r="J7">
        <f t="shared" si="1"/>
        <v>5866.89</v>
      </c>
      <c r="K7">
        <f t="shared" si="2"/>
        <v>502.19496306848799</v>
      </c>
      <c r="L7">
        <f t="shared" si="3"/>
        <v>3.9028667034493943E-3</v>
      </c>
    </row>
    <row r="8" spans="1:13" x14ac:dyDescent="0.25">
      <c r="A8" t="s">
        <v>75</v>
      </c>
      <c r="B8">
        <v>2.3452500000000001E-3</v>
      </c>
      <c r="C8" s="2">
        <v>18</v>
      </c>
      <c r="D8">
        <v>6.89</v>
      </c>
      <c r="E8">
        <f t="shared" si="4"/>
        <v>2.6124818577648767</v>
      </c>
      <c r="F8">
        <v>5290</v>
      </c>
      <c r="G8">
        <v>5050</v>
      </c>
      <c r="H8">
        <f t="shared" si="0"/>
        <v>5170</v>
      </c>
      <c r="I8">
        <f t="shared" si="5"/>
        <v>120</v>
      </c>
      <c r="J8">
        <f t="shared" si="1"/>
        <v>5692</v>
      </c>
      <c r="K8">
        <f t="shared" si="2"/>
        <v>409.60002085175728</v>
      </c>
      <c r="L8">
        <f t="shared" si="3"/>
        <v>4.7851560063991412E-3</v>
      </c>
    </row>
    <row r="9" spans="1:13" x14ac:dyDescent="0.25">
      <c r="A9" t="s">
        <v>76</v>
      </c>
      <c r="B9">
        <v>2.9962499999999998E-3</v>
      </c>
      <c r="C9" s="2">
        <v>23.99</v>
      </c>
      <c r="D9">
        <v>8.93</v>
      </c>
      <c r="E9">
        <f t="shared" si="4"/>
        <v>2.6864501679731241</v>
      </c>
      <c r="F9">
        <v>5500</v>
      </c>
      <c r="G9">
        <v>5000</v>
      </c>
      <c r="H9">
        <f t="shared" ref="H9:H14" si="6">(F9+G9)/2</f>
        <v>5250</v>
      </c>
      <c r="I9">
        <f t="shared" si="5"/>
        <v>250</v>
      </c>
      <c r="J9">
        <f t="shared" si="1"/>
        <v>5945.71</v>
      </c>
      <c r="K9">
        <f t="shared" si="2"/>
        <v>565.80798385445212</v>
      </c>
      <c r="L9">
        <f t="shared" si="3"/>
        <v>3.4640727171219776E-3</v>
      </c>
    </row>
    <row r="10" spans="1:13" x14ac:dyDescent="0.25">
      <c r="A10" t="s">
        <v>77</v>
      </c>
      <c r="B10">
        <v>1.4417499999999999E-3</v>
      </c>
      <c r="C10" s="2">
        <v>14.9</v>
      </c>
      <c r="D10">
        <v>3.13</v>
      </c>
      <c r="E10">
        <f t="shared" si="4"/>
        <v>4.76038338658147</v>
      </c>
      <c r="F10">
        <v>5500</v>
      </c>
      <c r="G10">
        <v>5000</v>
      </c>
      <c r="H10">
        <f t="shared" si="6"/>
        <v>5250</v>
      </c>
      <c r="I10">
        <f t="shared" si="5"/>
        <v>250</v>
      </c>
      <c r="J10">
        <f t="shared" si="1"/>
        <v>5682.1</v>
      </c>
      <c r="K10">
        <f t="shared" si="2"/>
        <v>306.84146304670099</v>
      </c>
      <c r="L10">
        <f t="shared" si="3"/>
        <v>6.3876634550581899E-3</v>
      </c>
    </row>
    <row r="11" spans="1:13" x14ac:dyDescent="0.25">
      <c r="A11" t="s">
        <v>78</v>
      </c>
      <c r="B11">
        <v>2.1887499999999997E-3</v>
      </c>
      <c r="C11" s="2">
        <v>24.26</v>
      </c>
      <c r="D11">
        <v>12.74</v>
      </c>
      <c r="E11">
        <f t="shared" si="4"/>
        <v>1.904238618524333</v>
      </c>
      <c r="F11">
        <v>5500</v>
      </c>
      <c r="G11">
        <v>5300</v>
      </c>
      <c r="H11">
        <f t="shared" si="6"/>
        <v>5400</v>
      </c>
      <c r="I11">
        <f t="shared" si="5"/>
        <v>100</v>
      </c>
      <c r="J11">
        <f t="shared" si="1"/>
        <v>6103.54</v>
      </c>
      <c r="K11">
        <f t="shared" si="2"/>
        <v>731.01371864730413</v>
      </c>
      <c r="L11">
        <f t="shared" si="3"/>
        <v>2.6812082318056346E-3</v>
      </c>
    </row>
    <row r="12" spans="1:13" x14ac:dyDescent="0.25">
      <c r="A12" t="s">
        <v>79</v>
      </c>
      <c r="B12">
        <v>2.2060000000000001E-3</v>
      </c>
      <c r="C12" s="2">
        <v>11.21</v>
      </c>
      <c r="D12" s="2">
        <v>14.41</v>
      </c>
      <c r="E12">
        <f t="shared" si="4"/>
        <v>0.77793199167244975</v>
      </c>
      <c r="F12">
        <v>5300</v>
      </c>
      <c r="G12">
        <v>4900</v>
      </c>
      <c r="H12">
        <f t="shared" si="6"/>
        <v>5100</v>
      </c>
      <c r="I12">
        <f t="shared" si="5"/>
        <v>200</v>
      </c>
      <c r="J12">
        <f t="shared" si="1"/>
        <v>5425.09</v>
      </c>
      <c r="K12">
        <f t="shared" si="2"/>
        <v>843.12898855831065</v>
      </c>
      <c r="L12">
        <f t="shared" si="3"/>
        <v>2.3246739545172766E-3</v>
      </c>
    </row>
    <row r="13" spans="1:13" x14ac:dyDescent="0.25">
      <c r="A13" t="s">
        <v>80</v>
      </c>
      <c r="B13">
        <v>3.03725E-3</v>
      </c>
      <c r="C13" s="2">
        <v>12.2</v>
      </c>
      <c r="D13" s="2">
        <v>8.6999999999999993</v>
      </c>
      <c r="E13">
        <f t="shared" si="4"/>
        <v>1.4022988505747127</v>
      </c>
      <c r="F13">
        <v>5300</v>
      </c>
      <c r="G13">
        <v>4900</v>
      </c>
      <c r="H13">
        <f t="shared" si="6"/>
        <v>5100</v>
      </c>
      <c r="I13">
        <f t="shared" si="5"/>
        <v>200</v>
      </c>
      <c r="J13">
        <f t="shared" si="1"/>
        <v>5453.8</v>
      </c>
      <c r="K13">
        <f t="shared" si="2"/>
        <v>533.42118636589601</v>
      </c>
      <c r="L13">
        <f t="shared" si="3"/>
        <v>3.6743947373990382E-3</v>
      </c>
    </row>
    <row r="14" spans="1:13" x14ac:dyDescent="0.25">
      <c r="A14" t="s">
        <v>81</v>
      </c>
      <c r="B14">
        <v>1.8619999999999999E-3</v>
      </c>
      <c r="C14" s="2">
        <v>8.5500000000000007</v>
      </c>
      <c r="D14" s="2">
        <v>5.7</v>
      </c>
      <c r="E14">
        <f t="shared" si="4"/>
        <v>1.5</v>
      </c>
      <c r="F14">
        <v>4900</v>
      </c>
      <c r="G14">
        <v>4450</v>
      </c>
      <c r="H14">
        <f t="shared" si="6"/>
        <v>4675</v>
      </c>
      <c r="I14">
        <f t="shared" si="5"/>
        <v>225</v>
      </c>
      <c r="J14">
        <f t="shared" si="1"/>
        <v>4922.95</v>
      </c>
      <c r="K14">
        <f t="shared" si="2"/>
        <v>394.45306963439896</v>
      </c>
      <c r="L14">
        <f t="shared" si="3"/>
        <v>4.9689054310482024E-3</v>
      </c>
    </row>
    <row r="15" spans="1:13" x14ac:dyDescent="0.25">
      <c r="A15" t="s">
        <v>82</v>
      </c>
      <c r="B15">
        <v>2.4780000000000002E-3</v>
      </c>
      <c r="C15" s="2">
        <v>32.75</v>
      </c>
      <c r="D15" s="2">
        <v>10.11</v>
      </c>
      <c r="E15">
        <f t="shared" si="4"/>
        <v>3.2393669634025719</v>
      </c>
      <c r="F15">
        <v>4491</v>
      </c>
      <c r="G15">
        <v>4357</v>
      </c>
      <c r="H15">
        <f t="shared" ref="H15:H21" si="7">(F15+G15)/2</f>
        <v>4424</v>
      </c>
      <c r="I15">
        <f t="shared" si="5"/>
        <v>67</v>
      </c>
      <c r="J15">
        <f t="shared" si="1"/>
        <v>5373.75</v>
      </c>
      <c r="K15">
        <f t="shared" si="2"/>
        <v>578.54505513897527</v>
      </c>
      <c r="L15">
        <f t="shared" si="3"/>
        <v>3.3878087498806441E-3</v>
      </c>
    </row>
    <row r="16" spans="1:13" x14ac:dyDescent="0.25">
      <c r="A16" t="s">
        <v>83</v>
      </c>
      <c r="B16">
        <v>2.8057500000000001E-3</v>
      </c>
      <c r="C16" s="2">
        <v>24.86</v>
      </c>
      <c r="D16">
        <v>14.89</v>
      </c>
      <c r="E16">
        <f t="shared" si="4"/>
        <v>1.669576897246474</v>
      </c>
      <c r="F16">
        <v>5000</v>
      </c>
      <c r="G16">
        <v>4800</v>
      </c>
      <c r="H16">
        <f t="shared" si="7"/>
        <v>4900</v>
      </c>
      <c r="I16">
        <f t="shared" si="5"/>
        <v>100</v>
      </c>
      <c r="J16">
        <f t="shared" si="1"/>
        <v>5620.94</v>
      </c>
      <c r="K16">
        <f t="shared" si="2"/>
        <v>852.2348620103262</v>
      </c>
      <c r="L16">
        <f t="shared" si="3"/>
        <v>2.2998355117468208E-3</v>
      </c>
    </row>
    <row r="17" spans="1:12" x14ac:dyDescent="0.25">
      <c r="A17" t="s">
        <v>84</v>
      </c>
      <c r="B17">
        <v>1.3435000000000001E-3</v>
      </c>
      <c r="C17" s="2">
        <v>94.53</v>
      </c>
      <c r="D17">
        <v>29.76</v>
      </c>
      <c r="E17">
        <f t="shared" si="4"/>
        <v>3.1764112903225805</v>
      </c>
      <c r="F17">
        <v>4510</v>
      </c>
      <c r="G17">
        <v>4350</v>
      </c>
      <c r="H17">
        <f t="shared" si="7"/>
        <v>4430</v>
      </c>
      <c r="I17">
        <f t="shared" si="5"/>
        <v>80</v>
      </c>
      <c r="J17">
        <f t="shared" si="1"/>
        <v>7171.37</v>
      </c>
      <c r="K17">
        <f t="shared" si="2"/>
        <v>1693.4490900557241</v>
      </c>
      <c r="L17">
        <f t="shared" si="3"/>
        <v>1.1574011947034703E-3</v>
      </c>
    </row>
    <row r="18" spans="1:12" x14ac:dyDescent="0.25">
      <c r="A18" t="s">
        <v>85</v>
      </c>
      <c r="B18">
        <v>1.8037499999999998E-3</v>
      </c>
      <c r="C18" s="2">
        <v>9.76</v>
      </c>
      <c r="D18">
        <v>7.39</v>
      </c>
      <c r="E18">
        <f t="shared" si="4"/>
        <v>1.3207036535859269</v>
      </c>
      <c r="F18">
        <v>5000</v>
      </c>
      <c r="G18">
        <v>4750</v>
      </c>
      <c r="H18">
        <f t="shared" si="7"/>
        <v>4875</v>
      </c>
      <c r="I18">
        <f t="shared" si="5"/>
        <v>125</v>
      </c>
      <c r="J18">
        <f t="shared" si="1"/>
        <v>5158.04</v>
      </c>
      <c r="K18">
        <f t="shared" si="2"/>
        <v>438.25219482138363</v>
      </c>
      <c r="L18">
        <f t="shared" si="3"/>
        <v>4.4723107451836676E-3</v>
      </c>
    </row>
    <row r="19" spans="1:12" x14ac:dyDescent="0.25">
      <c r="A19" t="s">
        <v>86</v>
      </c>
      <c r="B19">
        <v>1.5867500000000001E-3</v>
      </c>
      <c r="C19" s="2">
        <v>25.3</v>
      </c>
      <c r="D19">
        <v>17.73</v>
      </c>
      <c r="E19">
        <f t="shared" si="4"/>
        <v>1.4269599548787366</v>
      </c>
      <c r="F19">
        <v>4800</v>
      </c>
      <c r="G19">
        <v>4400</v>
      </c>
      <c r="H19">
        <f t="shared" si="7"/>
        <v>4600</v>
      </c>
      <c r="I19">
        <f t="shared" si="5"/>
        <v>200</v>
      </c>
      <c r="J19">
        <f t="shared" si="1"/>
        <v>5333.7</v>
      </c>
      <c r="K19">
        <f t="shared" si="2"/>
        <v>1027.4272833822547</v>
      </c>
      <c r="L19">
        <f t="shared" si="3"/>
        <v>1.9076775862402139E-3</v>
      </c>
    </row>
    <row r="20" spans="1:12" x14ac:dyDescent="0.25">
      <c r="A20" t="s">
        <v>87</v>
      </c>
      <c r="B20">
        <v>3.1749999999999999E-3</v>
      </c>
      <c r="C20" s="2">
        <v>20.22</v>
      </c>
      <c r="D20">
        <v>5.1100000000000003</v>
      </c>
      <c r="E20">
        <f t="shared" si="4"/>
        <v>3.9569471624266139</v>
      </c>
      <c r="F20">
        <v>4800</v>
      </c>
      <c r="G20">
        <v>4400</v>
      </c>
      <c r="H20">
        <f t="shared" si="7"/>
        <v>4600</v>
      </c>
      <c r="I20">
        <f t="shared" si="5"/>
        <v>200</v>
      </c>
      <c r="J20">
        <f t="shared" si="1"/>
        <v>5186.38</v>
      </c>
      <c r="K20">
        <f t="shared" si="2"/>
        <v>352.650814072164</v>
      </c>
      <c r="L20">
        <f t="shared" si="3"/>
        <v>5.5579057860870818E-3</v>
      </c>
    </row>
    <row r="21" spans="1:12" x14ac:dyDescent="0.25">
      <c r="A21" t="s">
        <v>88</v>
      </c>
      <c r="B21">
        <v>1.33275E-3</v>
      </c>
      <c r="C21" s="2">
        <v>53.85</v>
      </c>
      <c r="D21">
        <v>17.98</v>
      </c>
      <c r="E21">
        <f t="shared" si="4"/>
        <v>2.9949944382647384</v>
      </c>
      <c r="F21">
        <v>4800</v>
      </c>
      <c r="G21">
        <v>4400</v>
      </c>
      <c r="H21">
        <f t="shared" si="7"/>
        <v>4600</v>
      </c>
      <c r="I21">
        <f t="shared" si="5"/>
        <v>200</v>
      </c>
      <c r="J21">
        <f t="shared" si="1"/>
        <v>6161.65</v>
      </c>
      <c r="K21">
        <f t="shared" si="2"/>
        <v>1041.3691281588099</v>
      </c>
      <c r="L21">
        <f t="shared" si="3"/>
        <v>1.8821376080788695E-3</v>
      </c>
    </row>
  </sheetData>
  <sortState ref="A2:D21">
    <sortCondition ref="A2:A21"/>
  </sortState>
  <conditionalFormatting sqref="F3">
    <cfRule type="cellIs" dxfId="30" priority="11" operator="equal">
      <formula>".."</formula>
    </cfRule>
  </conditionalFormatting>
  <conditionalFormatting sqref="F5">
    <cfRule type="cellIs" dxfId="29" priority="10" operator="equal">
      <formula>".."</formula>
    </cfRule>
  </conditionalFormatting>
  <conditionalFormatting sqref="F2">
    <cfRule type="cellIs" dxfId="28" priority="9" operator="equal">
      <formula>".."</formula>
    </cfRule>
  </conditionalFormatting>
  <conditionalFormatting sqref="F16:G16 F18:G19 F14:G14">
    <cfRule type="cellIs" dxfId="27" priority="8" operator="equal">
      <formula>".."</formula>
    </cfRule>
  </conditionalFormatting>
  <conditionalFormatting sqref="F20:G21">
    <cfRule type="cellIs" dxfId="26" priority="7" operator="equal">
      <formula>".."</formula>
    </cfRule>
  </conditionalFormatting>
  <conditionalFormatting sqref="F12">
    <cfRule type="cellIs" dxfId="25" priority="6" operator="equal">
      <formula>".."</formula>
    </cfRule>
  </conditionalFormatting>
  <conditionalFormatting sqref="F13">
    <cfRule type="cellIs" dxfId="24" priority="5" operator="equal">
      <formula>".."</formula>
    </cfRule>
  </conditionalFormatting>
  <conditionalFormatting sqref="F11">
    <cfRule type="cellIs" dxfId="23" priority="4" operator="equal">
      <formula>".."</formula>
    </cfRule>
  </conditionalFormatting>
  <conditionalFormatting sqref="F9">
    <cfRule type="cellIs" dxfId="22" priority="3" operator="equal">
      <formula>".."</formula>
    </cfRule>
  </conditionalFormatting>
  <conditionalFormatting sqref="F10">
    <cfRule type="cellIs" dxfId="21" priority="2" operator="equal">
      <formula>".."</formula>
    </cfRule>
  </conditionalFormatting>
  <conditionalFormatting sqref="F4">
    <cfRule type="cellIs" dxfId="20" priority="1" operator="equal">
      <formula>".."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25" workbookViewId="0">
      <selection activeCell="D49" sqref="D49"/>
    </sheetView>
  </sheetViews>
  <sheetFormatPr defaultRowHeight="15.75" x14ac:dyDescent="0.25"/>
  <cols>
    <col min="1" max="1" width="13.625" bestFit="1" customWidth="1"/>
    <col min="2" max="2" width="10.25" customWidth="1"/>
    <col min="3" max="3" width="9" style="2" customWidth="1"/>
    <col min="5" max="5" width="14.25" bestFit="1" customWidth="1"/>
    <col min="6" max="6" width="8.75" bestFit="1" customWidth="1"/>
    <col min="8" max="8" width="9.5" bestFit="1" customWidth="1"/>
    <col min="9" max="9" width="9.25" bestFit="1" customWidth="1"/>
    <col min="11" max="11" width="8.125" bestFit="1" customWidth="1"/>
    <col min="13" max="13" width="8.375" customWidth="1"/>
    <col min="14" max="14" width="6.375" customWidth="1"/>
  </cols>
  <sheetData>
    <row r="1" spans="1:15" x14ac:dyDescent="0.25">
      <c r="A1" s="1" t="s">
        <v>135</v>
      </c>
      <c r="B1" s="1" t="s">
        <v>136</v>
      </c>
      <c r="C1" s="1" t="s">
        <v>186</v>
      </c>
      <c r="D1" s="1" t="s">
        <v>187</v>
      </c>
      <c r="E1" s="1" t="s">
        <v>137</v>
      </c>
      <c r="F1" s="1" t="s">
        <v>138</v>
      </c>
      <c r="G1" s="1" t="s">
        <v>139</v>
      </c>
      <c r="H1" s="1" t="s">
        <v>140</v>
      </c>
      <c r="I1" s="1" t="s">
        <v>141</v>
      </c>
      <c r="J1" s="1" t="s">
        <v>142</v>
      </c>
      <c r="K1" s="1" t="s">
        <v>145</v>
      </c>
      <c r="L1" s="1" t="s">
        <v>143</v>
      </c>
      <c r="M1" s="1" t="s">
        <v>144</v>
      </c>
      <c r="N1" s="1" t="s">
        <v>146</v>
      </c>
      <c r="O1" s="1" t="s">
        <v>147</v>
      </c>
    </row>
    <row r="2" spans="1:15" x14ac:dyDescent="0.25">
      <c r="A2" s="2" t="s">
        <v>29</v>
      </c>
      <c r="B2" s="2">
        <v>1.66675E-3</v>
      </c>
      <c r="C2" s="2">
        <f>0.0645*0.977</f>
        <v>6.3016500000000003E-2</v>
      </c>
      <c r="D2">
        <v>2.3E-2</v>
      </c>
      <c r="E2" s="2">
        <v>18.71</v>
      </c>
      <c r="F2" s="2">
        <v>10.81</v>
      </c>
      <c r="G2">
        <f t="shared" ref="G2:G7" si="0">E2/F2</f>
        <v>1.7308048103607772</v>
      </c>
      <c r="H2">
        <v>5310</v>
      </c>
      <c r="I2">
        <v>5218</v>
      </c>
      <c r="J2">
        <f t="shared" ref="J2:J7" si="1">(H2+I2)/2</f>
        <v>5264</v>
      </c>
      <c r="K2">
        <f t="shared" ref="K2:K7" si="2">(H2-I2)/2</f>
        <v>46</v>
      </c>
      <c r="L2">
        <f t="shared" ref="L2:L7" si="3">J2+E2*29</f>
        <v>5806.59</v>
      </c>
      <c r="M2">
        <f t="shared" ref="M2:M7" si="4">1.96*((F2*29)^2+(K2/1.96)^2)^0.5</f>
        <v>616.15988602972197</v>
      </c>
      <c r="N2">
        <f t="shared" ref="N2:N7" si="5">1/(M2/1.96)</f>
        <v>3.1809925385266878E-3</v>
      </c>
      <c r="O2">
        <f>SUMPRODUCT(L2:L7,N2:N7)/SUM(N2:N7)</f>
        <v>5602.101221459081</v>
      </c>
    </row>
    <row r="3" spans="1:15" x14ac:dyDescent="0.25">
      <c r="A3" s="2" t="s">
        <v>30</v>
      </c>
      <c r="B3">
        <v>1.55875E-3</v>
      </c>
      <c r="C3" s="2">
        <f>0.0145*0.9504</f>
        <v>1.3780800000000001E-2</v>
      </c>
      <c r="D3">
        <v>4.9599999999999998E-2</v>
      </c>
      <c r="E3" s="2">
        <v>6.78</v>
      </c>
      <c r="F3" s="2">
        <v>5.64</v>
      </c>
      <c r="G3">
        <f t="shared" si="0"/>
        <v>1.2021276595744681</v>
      </c>
      <c r="H3">
        <v>5308</v>
      </c>
      <c r="I3">
        <v>5080</v>
      </c>
      <c r="J3">
        <f t="shared" si="1"/>
        <v>5194</v>
      </c>
      <c r="K3">
        <f t="shared" si="2"/>
        <v>114</v>
      </c>
      <c r="L3">
        <f t="shared" si="3"/>
        <v>5390.62</v>
      </c>
      <c r="M3">
        <f t="shared" si="4"/>
        <v>340.24402657763147</v>
      </c>
      <c r="N3">
        <f t="shared" si="5"/>
        <v>5.7605713749475582E-3</v>
      </c>
      <c r="O3">
        <f>SQRT(6)/SUM(N2:N7)</f>
        <v>79.994653547155437</v>
      </c>
    </row>
    <row r="4" spans="1:15" x14ac:dyDescent="0.25">
      <c r="A4" s="2" t="s">
        <v>31</v>
      </c>
      <c r="B4">
        <v>2.2337500000000001E-3</v>
      </c>
      <c r="C4" s="2">
        <f>0.0821*0.9701</f>
        <v>7.9645210000000008E-2</v>
      </c>
      <c r="D4">
        <v>2.9899999999999999E-2</v>
      </c>
      <c r="E4" s="2">
        <v>27.65</v>
      </c>
      <c r="F4" s="2">
        <v>10.23</v>
      </c>
      <c r="G4">
        <f t="shared" si="0"/>
        <v>2.702834799608993</v>
      </c>
      <c r="H4">
        <v>5295</v>
      </c>
      <c r="I4">
        <v>5066</v>
      </c>
      <c r="J4">
        <f t="shared" si="1"/>
        <v>5180.5</v>
      </c>
      <c r="K4">
        <f t="shared" si="2"/>
        <v>114.5</v>
      </c>
      <c r="L4">
        <f t="shared" si="3"/>
        <v>5982.35</v>
      </c>
      <c r="M4">
        <f t="shared" si="4"/>
        <v>592.63929359960594</v>
      </c>
      <c r="N4">
        <f t="shared" si="5"/>
        <v>3.307239363247822E-3</v>
      </c>
    </row>
    <row r="5" spans="1:15" x14ac:dyDescent="0.25">
      <c r="A5" s="2" t="s">
        <v>33</v>
      </c>
      <c r="B5">
        <v>2.0609999999999999E-3</v>
      </c>
      <c r="C5" s="2">
        <f>0.0919*0.976</f>
        <v>8.9694399999999994E-2</v>
      </c>
      <c r="D5">
        <v>2.4E-2</v>
      </c>
      <c r="E5" s="2">
        <v>14.43</v>
      </c>
      <c r="F5" s="2">
        <v>4.82</v>
      </c>
      <c r="G5">
        <f t="shared" si="0"/>
        <v>2.9937759336099581</v>
      </c>
      <c r="H5">
        <v>4827</v>
      </c>
      <c r="I5">
        <v>4692</v>
      </c>
      <c r="J5">
        <f>(H5+I5)/2</f>
        <v>4759.5</v>
      </c>
      <c r="K5">
        <f>(H5-I5)/2</f>
        <v>67.5</v>
      </c>
      <c r="L5">
        <f t="shared" si="3"/>
        <v>5177.97</v>
      </c>
      <c r="M5">
        <f t="shared" si="4"/>
        <v>282.16157316941656</v>
      </c>
      <c r="N5">
        <f t="shared" si="5"/>
        <v>6.9463746533025223E-3</v>
      </c>
    </row>
    <row r="6" spans="1:15" x14ac:dyDescent="0.25">
      <c r="A6" s="2" t="s">
        <v>32</v>
      </c>
      <c r="B6">
        <v>2.5445000000000003E-3</v>
      </c>
      <c r="C6" s="2">
        <f>0.1361*0.9955</f>
        <v>0.13548755000000001</v>
      </c>
      <c r="D6">
        <v>4.4999999999999997E-3</v>
      </c>
      <c r="E6" s="2">
        <v>20.6</v>
      </c>
      <c r="F6" s="2">
        <v>6.32</v>
      </c>
      <c r="G6">
        <f t="shared" si="0"/>
        <v>3.259493670886076</v>
      </c>
      <c r="H6">
        <v>5302</v>
      </c>
      <c r="I6">
        <v>5074</v>
      </c>
      <c r="J6">
        <f t="shared" si="1"/>
        <v>5188</v>
      </c>
      <c r="K6">
        <f t="shared" si="2"/>
        <v>114</v>
      </c>
      <c r="L6">
        <f t="shared" si="3"/>
        <v>5785.4</v>
      </c>
      <c r="M6">
        <f t="shared" si="4"/>
        <v>376.88370984886041</v>
      </c>
      <c r="N6">
        <f t="shared" si="5"/>
        <v>5.2005431616718271E-3</v>
      </c>
    </row>
    <row r="7" spans="1:15" x14ac:dyDescent="0.25">
      <c r="A7" s="2" t="s">
        <v>148</v>
      </c>
      <c r="B7">
        <v>2.0902500000000001E-3</v>
      </c>
      <c r="C7" s="2">
        <f>0.0446*0.9269</f>
        <v>4.133974E-2</v>
      </c>
      <c r="D7">
        <v>7.3099999999999998E-2</v>
      </c>
      <c r="E7" s="2">
        <v>14.36</v>
      </c>
      <c r="F7" s="2">
        <v>5.38</v>
      </c>
      <c r="G7">
        <f t="shared" si="0"/>
        <v>2.6691449814126393</v>
      </c>
      <c r="H7">
        <v>5470</v>
      </c>
      <c r="I7">
        <v>5320</v>
      </c>
      <c r="J7">
        <f t="shared" si="1"/>
        <v>5395</v>
      </c>
      <c r="K7">
        <f t="shared" si="2"/>
        <v>75</v>
      </c>
      <c r="L7">
        <f t="shared" si="3"/>
        <v>5811.44</v>
      </c>
      <c r="M7">
        <f t="shared" si="4"/>
        <v>314.8621138222889</v>
      </c>
      <c r="N7">
        <f t="shared" si="5"/>
        <v>6.2249470925747584E-3</v>
      </c>
    </row>
    <row r="9" spans="1:15" x14ac:dyDescent="0.25">
      <c r="H9">
        <f>(5799.6-5484.6)/SQRT(104.2^2+123.78^2)</f>
        <v>1.9468521100865999</v>
      </c>
    </row>
    <row r="12" spans="1:15" x14ac:dyDescent="0.25">
      <c r="D12" t="s">
        <v>172</v>
      </c>
      <c r="E12" t="s">
        <v>173</v>
      </c>
      <c r="F12" t="s">
        <v>139</v>
      </c>
    </row>
    <row r="13" spans="1:15" x14ac:dyDescent="0.25">
      <c r="A13" t="s">
        <v>35</v>
      </c>
      <c r="B13" t="s">
        <v>26</v>
      </c>
      <c r="C13" s="2" t="s">
        <v>159</v>
      </c>
      <c r="D13" t="s">
        <v>160</v>
      </c>
      <c r="E13">
        <v>-4.6900000000000002E-4</v>
      </c>
      <c r="F13">
        <v>-1.452</v>
      </c>
      <c r="G13" t="s">
        <v>161</v>
      </c>
      <c r="H13">
        <v>31334</v>
      </c>
      <c r="I13">
        <v>31655</v>
      </c>
      <c r="J13">
        <v>684525</v>
      </c>
    </row>
    <row r="14" spans="1:15" x14ac:dyDescent="0.25">
      <c r="A14" t="s">
        <v>35</v>
      </c>
      <c r="B14" t="s">
        <v>26</v>
      </c>
      <c r="C14" s="2" t="s">
        <v>159</v>
      </c>
      <c r="D14" t="s">
        <v>162</v>
      </c>
      <c r="E14">
        <v>1.6699999999999999E-4</v>
      </c>
      <c r="F14">
        <v>0.54800000000000004</v>
      </c>
      <c r="G14" t="s">
        <v>161</v>
      </c>
      <c r="H14">
        <v>31781</v>
      </c>
      <c r="I14">
        <v>31667</v>
      </c>
      <c r="J14">
        <v>683516</v>
      </c>
    </row>
    <row r="15" spans="1:15" x14ac:dyDescent="0.25">
      <c r="A15" t="s">
        <v>35</v>
      </c>
      <c r="B15" t="s">
        <v>26</v>
      </c>
      <c r="C15" s="2" t="s">
        <v>159</v>
      </c>
      <c r="D15" t="s">
        <v>163</v>
      </c>
      <c r="E15">
        <v>7.94E-4</v>
      </c>
      <c r="F15">
        <v>4.1669999999999998</v>
      </c>
      <c r="G15" t="s">
        <v>161</v>
      </c>
      <c r="H15">
        <v>30280</v>
      </c>
      <c r="I15">
        <v>29736</v>
      </c>
      <c r="J15">
        <v>684184</v>
      </c>
    </row>
    <row r="16" spans="1:15" x14ac:dyDescent="0.25">
      <c r="A16" t="s">
        <v>35</v>
      </c>
      <c r="B16" t="s">
        <v>26</v>
      </c>
      <c r="C16" s="2" t="s">
        <v>159</v>
      </c>
      <c r="D16" t="s">
        <v>164</v>
      </c>
      <c r="E16">
        <v>2.1800000000000001E-4</v>
      </c>
      <c r="F16">
        <v>0.45300000000000001</v>
      </c>
      <c r="G16" t="s">
        <v>161</v>
      </c>
      <c r="H16">
        <v>23411</v>
      </c>
      <c r="I16">
        <v>23297</v>
      </c>
      <c r="J16">
        <v>520830</v>
      </c>
    </row>
    <row r="17" spans="1:20" x14ac:dyDescent="0.25">
      <c r="A17" t="s">
        <v>35</v>
      </c>
      <c r="B17" t="s">
        <v>26</v>
      </c>
      <c r="C17" s="2" t="s">
        <v>159</v>
      </c>
      <c r="D17" t="s">
        <v>165</v>
      </c>
      <c r="E17">
        <v>3.2200000000000002E-4</v>
      </c>
      <c r="F17">
        <v>0.753</v>
      </c>
      <c r="G17" t="s">
        <v>161</v>
      </c>
      <c r="H17">
        <v>30520</v>
      </c>
      <c r="I17">
        <v>30307</v>
      </c>
      <c r="J17">
        <v>663799</v>
      </c>
    </row>
    <row r="18" spans="1:20" x14ac:dyDescent="0.25">
      <c r="A18" t="s">
        <v>35</v>
      </c>
      <c r="B18" t="s">
        <v>26</v>
      </c>
      <c r="C18" s="2" t="s">
        <v>159</v>
      </c>
      <c r="D18" t="s">
        <v>166</v>
      </c>
      <c r="E18">
        <v>-8.5499999999999997E-4</v>
      </c>
      <c r="F18">
        <v>-2.6819999999999999</v>
      </c>
      <c r="G18" t="s">
        <v>161</v>
      </c>
      <c r="H18">
        <v>29060</v>
      </c>
      <c r="I18">
        <v>29625</v>
      </c>
      <c r="J18">
        <v>659563</v>
      </c>
    </row>
    <row r="19" spans="1:20" x14ac:dyDescent="0.25">
      <c r="A19" t="s">
        <v>35</v>
      </c>
      <c r="B19" t="s">
        <v>26</v>
      </c>
      <c r="C19" s="2" t="s">
        <v>159</v>
      </c>
      <c r="D19" t="s">
        <v>167</v>
      </c>
      <c r="E19">
        <v>-2.43E-4</v>
      </c>
      <c r="F19">
        <v>-0.88500000000000001</v>
      </c>
      <c r="G19" t="s">
        <v>161</v>
      </c>
      <c r="H19">
        <v>29986</v>
      </c>
      <c r="I19">
        <v>30149</v>
      </c>
      <c r="J19">
        <v>670608</v>
      </c>
    </row>
    <row r="20" spans="1:20" x14ac:dyDescent="0.25">
      <c r="A20" t="s">
        <v>35</v>
      </c>
      <c r="B20" t="s">
        <v>26</v>
      </c>
      <c r="C20" s="2" t="s">
        <v>159</v>
      </c>
      <c r="D20" t="s">
        <v>168</v>
      </c>
      <c r="E20">
        <v>-1.116E-3</v>
      </c>
      <c r="F20">
        <v>-3.0459999999999998</v>
      </c>
      <c r="G20" t="s">
        <v>161</v>
      </c>
      <c r="H20">
        <v>23322</v>
      </c>
      <c r="I20">
        <v>23911</v>
      </c>
      <c r="J20">
        <v>528220</v>
      </c>
    </row>
    <row r="21" spans="1:20" x14ac:dyDescent="0.25">
      <c r="A21" t="s">
        <v>35</v>
      </c>
      <c r="B21" t="s">
        <v>26</v>
      </c>
      <c r="C21" s="2" t="s">
        <v>159</v>
      </c>
      <c r="D21" t="s">
        <v>169</v>
      </c>
      <c r="E21">
        <v>8.7399999999999999E-4</v>
      </c>
      <c r="F21">
        <v>2.306</v>
      </c>
      <c r="G21" t="s">
        <v>161</v>
      </c>
      <c r="H21">
        <v>28531</v>
      </c>
      <c r="I21">
        <v>27992</v>
      </c>
      <c r="J21">
        <v>616604</v>
      </c>
    </row>
    <row r="22" spans="1:20" x14ac:dyDescent="0.25">
      <c r="A22" t="s">
        <v>35</v>
      </c>
      <c r="B22" t="s">
        <v>26</v>
      </c>
      <c r="C22" s="2" t="s">
        <v>159</v>
      </c>
      <c r="D22" t="s">
        <v>170</v>
      </c>
      <c r="E22">
        <v>6.9899999999999997E-4</v>
      </c>
      <c r="F22">
        <v>1.2849999999999999</v>
      </c>
      <c r="G22" t="s">
        <v>161</v>
      </c>
      <c r="H22">
        <v>25146</v>
      </c>
      <c r="I22">
        <v>24764</v>
      </c>
      <c r="J22">
        <v>546302</v>
      </c>
    </row>
    <row r="23" spans="1:20" x14ac:dyDescent="0.25">
      <c r="A23" t="s">
        <v>35</v>
      </c>
      <c r="B23" t="s">
        <v>26</v>
      </c>
      <c r="C23" s="2" t="s">
        <v>159</v>
      </c>
      <c r="D23" t="s">
        <v>171</v>
      </c>
      <c r="E23">
        <v>1.15E-4</v>
      </c>
      <c r="F23">
        <v>0.40699999999999997</v>
      </c>
      <c r="G23" t="s">
        <v>161</v>
      </c>
      <c r="H23">
        <v>31141</v>
      </c>
      <c r="I23">
        <v>31063</v>
      </c>
      <c r="J23">
        <v>680497</v>
      </c>
    </row>
    <row r="26" spans="1:20" x14ac:dyDescent="0.25">
      <c r="A26" s="1" t="s">
        <v>243</v>
      </c>
      <c r="B26" s="1" t="s">
        <v>257</v>
      </c>
      <c r="C26" s="1" t="s">
        <v>378</v>
      </c>
      <c r="D26" s="4" t="s">
        <v>240</v>
      </c>
      <c r="E26" s="6" t="s">
        <v>245</v>
      </c>
      <c r="F26" s="2" t="s">
        <v>240</v>
      </c>
      <c r="G26" s="8" t="s">
        <v>250</v>
      </c>
      <c r="H26" s="8" t="s">
        <v>251</v>
      </c>
      <c r="I26" s="2" t="s">
        <v>252</v>
      </c>
      <c r="J26" s="2" t="s">
        <v>253</v>
      </c>
      <c r="K26" s="1" t="s">
        <v>254</v>
      </c>
      <c r="L26" s="1" t="s">
        <v>240</v>
      </c>
      <c r="M26" s="1" t="s">
        <v>255</v>
      </c>
      <c r="N26" s="2" t="s">
        <v>240</v>
      </c>
      <c r="O26" s="1" t="s">
        <v>256</v>
      </c>
      <c r="P26" s="2" t="s">
        <v>240</v>
      </c>
      <c r="Q26" s="1" t="s">
        <v>598</v>
      </c>
      <c r="R26" s="2" t="s">
        <v>180</v>
      </c>
      <c r="S26" s="1" t="s">
        <v>599</v>
      </c>
      <c r="T26" s="2" t="s">
        <v>180</v>
      </c>
    </row>
    <row r="27" spans="1:20" x14ac:dyDescent="0.25">
      <c r="A27" t="s">
        <v>338</v>
      </c>
      <c r="B27" t="s">
        <v>339</v>
      </c>
      <c r="C27">
        <f t="shared" ref="C27:D33" si="6">4428*E27-0.03</f>
        <v>10.074696000000001</v>
      </c>
      <c r="D27">
        <f t="shared" si="6"/>
        <v>1.7776379248658318</v>
      </c>
      <c r="E27" s="7">
        <v>2.2820000000000002E-3</v>
      </c>
      <c r="F27">
        <v>4.082289803220036E-4</v>
      </c>
      <c r="G27" s="5">
        <v>42.5</v>
      </c>
      <c r="H27" s="5">
        <v>0.5</v>
      </c>
      <c r="I27">
        <v>5295</v>
      </c>
      <c r="J27">
        <v>5066</v>
      </c>
      <c r="K27">
        <f t="shared" ref="K27:K33" si="7">(I27+J27)/2</f>
        <v>5180.5</v>
      </c>
      <c r="L27">
        <f>(I27-J27)/2/1.96</f>
        <v>58.41836734693878</v>
      </c>
      <c r="M27">
        <v>49.324039908543085</v>
      </c>
      <c r="N27">
        <v>22.036903581412584</v>
      </c>
      <c r="O27">
        <f t="shared" ref="O27:O33" si="8">K27+M27*28</f>
        <v>6561.5731174392058</v>
      </c>
      <c r="P27">
        <f t="shared" ref="P27:P33" si="9">((N27*28)^2+L27^2)^0.5</f>
        <v>619.79254537091526</v>
      </c>
      <c r="Q27">
        <v>-4.4099999999999999E-4</v>
      </c>
      <c r="R27">
        <v>5.2688172043010748E-4</v>
      </c>
      <c r="S27">
        <v>-1.2E-5</v>
      </c>
      <c r="T27">
        <v>4.6153846153846158E-4</v>
      </c>
    </row>
    <row r="28" spans="1:20" x14ac:dyDescent="0.25">
      <c r="A28" t="s">
        <v>340</v>
      </c>
      <c r="B28" t="s">
        <v>341</v>
      </c>
      <c r="C28">
        <f t="shared" si="6"/>
        <v>11.217120000000001</v>
      </c>
      <c r="D28">
        <f t="shared" si="6"/>
        <v>1.6610419485791612</v>
      </c>
      <c r="E28" s="7">
        <v>2.5400000000000002E-3</v>
      </c>
      <c r="F28">
        <v>3.8189745902871751E-4</v>
      </c>
      <c r="G28" s="5">
        <v>42.5</v>
      </c>
      <c r="H28" s="5">
        <v>0.5</v>
      </c>
      <c r="I28">
        <v>5302</v>
      </c>
      <c r="J28">
        <v>5074</v>
      </c>
      <c r="K28">
        <f t="shared" si="7"/>
        <v>5188</v>
      </c>
      <c r="L28">
        <f>(I28-J28)/2/1.96</f>
        <v>58.163265306122447</v>
      </c>
      <c r="M28">
        <v>17.759203822749036</v>
      </c>
      <c r="N28">
        <v>4.7568288408304964</v>
      </c>
      <c r="O28">
        <f t="shared" si="8"/>
        <v>5685.2577070369734</v>
      </c>
      <c r="P28">
        <f t="shared" si="9"/>
        <v>145.33706752890168</v>
      </c>
      <c r="Q28">
        <v>3.6000000000000002E-4</v>
      </c>
      <c r="R28">
        <v>5.2708638360175698E-4</v>
      </c>
      <c r="S28">
        <v>4.8000000000000001E-5</v>
      </c>
      <c r="T28">
        <v>4.3636363636363637E-4</v>
      </c>
    </row>
    <row r="29" spans="1:20" x14ac:dyDescent="0.25">
      <c r="A29" t="s">
        <v>148</v>
      </c>
      <c r="B29" t="s">
        <v>344</v>
      </c>
      <c r="C29">
        <f t="shared" si="6"/>
        <v>10.13226</v>
      </c>
      <c r="D29">
        <f t="shared" si="6"/>
        <v>1.7537914691943131</v>
      </c>
      <c r="E29" s="7">
        <v>2.2950000000000002E-3</v>
      </c>
      <c r="F29">
        <v>4.0284360189573465E-4</v>
      </c>
      <c r="G29" s="5">
        <v>41.37</v>
      </c>
      <c r="H29" s="5">
        <v>1.89</v>
      </c>
      <c r="I29">
        <v>5470</v>
      </c>
      <c r="J29">
        <v>5320</v>
      </c>
      <c r="K29">
        <f t="shared" si="7"/>
        <v>5395</v>
      </c>
      <c r="L29">
        <f>(I29-J29)/2/1.96</f>
        <v>38.265306122448983</v>
      </c>
      <c r="M29">
        <v>17.477180648851302</v>
      </c>
      <c r="N29">
        <v>3.504757100667546</v>
      </c>
      <c r="O29">
        <f t="shared" si="8"/>
        <v>5884.3610581678367</v>
      </c>
      <c r="P29">
        <f t="shared" si="9"/>
        <v>105.32976010147144</v>
      </c>
      <c r="Q29">
        <v>-1.4100000000000001E-4</v>
      </c>
      <c r="R29">
        <v>5.0537634408602148E-4</v>
      </c>
      <c r="S29">
        <v>-3.9599999999999998E-4</v>
      </c>
      <c r="T29">
        <v>4.2534908700322228E-4</v>
      </c>
    </row>
    <row r="30" spans="1:20" x14ac:dyDescent="0.25">
      <c r="A30" s="2" t="s">
        <v>332</v>
      </c>
      <c r="B30" t="s">
        <v>333</v>
      </c>
      <c r="C30">
        <f t="shared" si="6"/>
        <v>7.6348679999999991</v>
      </c>
      <c r="D30">
        <f t="shared" si="6"/>
        <v>1.8067764198418403</v>
      </c>
      <c r="E30" s="7">
        <v>1.7309999999999999E-3</v>
      </c>
      <c r="F30">
        <v>4.1480948957584469E-4</v>
      </c>
      <c r="G30" s="5">
        <v>42.6282</v>
      </c>
      <c r="H30" s="5">
        <v>-3.1164900000000002</v>
      </c>
      <c r="I30" s="9">
        <v>4850</v>
      </c>
      <c r="J30" s="9">
        <v>4650</v>
      </c>
      <c r="K30" s="9">
        <f t="shared" si="7"/>
        <v>4750</v>
      </c>
      <c r="L30" s="9">
        <f>(I30-J30)/2</f>
        <v>100</v>
      </c>
      <c r="M30" s="2">
        <v>18.778239557955402</v>
      </c>
      <c r="N30" s="2">
        <v>2.7988167432520008</v>
      </c>
      <c r="O30">
        <f t="shared" si="8"/>
        <v>5275.7907076227511</v>
      </c>
      <c r="P30">
        <f t="shared" si="9"/>
        <v>127.04867621210882</v>
      </c>
      <c r="Q30">
        <v>-1.0219999999999999E-3</v>
      </c>
      <c r="R30">
        <v>5.7545045045045041E-4</v>
      </c>
      <c r="S30">
        <v>4.6500000000000003E-4</v>
      </c>
      <c r="T30">
        <v>4.9468085106382982E-4</v>
      </c>
    </row>
    <row r="31" spans="1:20" x14ac:dyDescent="0.25">
      <c r="A31" s="2" t="s">
        <v>334</v>
      </c>
      <c r="B31" t="s">
        <v>335</v>
      </c>
      <c r="C31">
        <f t="shared" si="6"/>
        <v>7.2584879999999989</v>
      </c>
      <c r="D31">
        <f t="shared" si="6"/>
        <v>1.7455147381242384</v>
      </c>
      <c r="E31" s="7">
        <v>1.6459999999999999E-3</v>
      </c>
      <c r="F31">
        <v>4.0097442143727154E-4</v>
      </c>
      <c r="G31" s="5">
        <v>42.5</v>
      </c>
      <c r="H31" s="5">
        <v>0.5</v>
      </c>
      <c r="I31">
        <v>5310</v>
      </c>
      <c r="J31">
        <v>5218</v>
      </c>
      <c r="K31">
        <f t="shared" si="7"/>
        <v>5264</v>
      </c>
      <c r="L31">
        <f>(I31-J31)/2/1.96</f>
        <v>23.469387755102041</v>
      </c>
      <c r="M31" s="2">
        <v>12.211629808083146</v>
      </c>
      <c r="N31" s="2">
        <v>9.0475524882366951</v>
      </c>
      <c r="O31">
        <f t="shared" si="8"/>
        <v>5605.9256346263282</v>
      </c>
      <c r="P31">
        <f t="shared" si="9"/>
        <v>254.41628424116129</v>
      </c>
      <c r="Q31">
        <v>-4.35E-4</v>
      </c>
      <c r="R31">
        <v>5.3571428571428563E-4</v>
      </c>
      <c r="S31">
        <v>-6.0300000000000002E-4</v>
      </c>
      <c r="T31">
        <v>4.3727338651196519E-4</v>
      </c>
    </row>
    <row r="32" spans="1:20" x14ac:dyDescent="0.25">
      <c r="A32" s="2" t="s">
        <v>336</v>
      </c>
      <c r="B32" t="s">
        <v>337</v>
      </c>
      <c r="C32">
        <f t="shared" si="6"/>
        <v>6.935244</v>
      </c>
      <c r="D32">
        <f t="shared" si="6"/>
        <v>1.5962535605883725</v>
      </c>
      <c r="E32" s="7">
        <v>1.573E-3</v>
      </c>
      <c r="F32">
        <v>3.6726593509222503E-4</v>
      </c>
      <c r="G32" s="5">
        <v>42.5</v>
      </c>
      <c r="H32" s="5">
        <v>0.5</v>
      </c>
      <c r="I32">
        <v>5308</v>
      </c>
      <c r="J32">
        <v>5080</v>
      </c>
      <c r="K32">
        <f t="shared" si="7"/>
        <v>5194</v>
      </c>
      <c r="L32">
        <f>(I32-J32)/2/1.96</f>
        <v>58.163265306122447</v>
      </c>
      <c r="M32" s="2">
        <v>6.7999002315078245</v>
      </c>
      <c r="N32" s="2">
        <v>2.8114759671652987</v>
      </c>
      <c r="O32">
        <f t="shared" si="8"/>
        <v>5384.3972064822192</v>
      </c>
      <c r="P32">
        <f t="shared" si="9"/>
        <v>97.877539652392457</v>
      </c>
      <c r="Q32">
        <v>-2.7099999999999997E-4</v>
      </c>
      <c r="R32">
        <v>4.8741007194244595E-4</v>
      </c>
      <c r="S32">
        <v>-6.4499999999999996E-4</v>
      </c>
      <c r="T32">
        <v>4.3463611859838271E-4</v>
      </c>
    </row>
    <row r="33" spans="1:20" x14ac:dyDescent="0.25">
      <c r="A33" s="2" t="s">
        <v>342</v>
      </c>
      <c r="B33" t="s">
        <v>343</v>
      </c>
      <c r="C33">
        <f t="shared" si="6"/>
        <v>8.8614239999999995</v>
      </c>
      <c r="D33">
        <f t="shared" si="6"/>
        <v>1.8525797162820239</v>
      </c>
      <c r="E33" s="7">
        <v>2.0079999999999998E-3</v>
      </c>
      <c r="F33">
        <v>4.2515350412873171E-4</v>
      </c>
      <c r="G33" s="5">
        <v>42.6282</v>
      </c>
      <c r="H33" s="5">
        <v>-3.1164900000000002</v>
      </c>
      <c r="I33">
        <v>4827</v>
      </c>
      <c r="J33">
        <v>4692</v>
      </c>
      <c r="K33">
        <f t="shared" si="7"/>
        <v>4759.5</v>
      </c>
      <c r="L33">
        <f>(I33-J33)/2/1.96</f>
        <v>34.438775510204081</v>
      </c>
      <c r="M33" s="2">
        <v>16.815079919971939</v>
      </c>
      <c r="N33" s="2">
        <v>2.2849886623445865</v>
      </c>
      <c r="O33">
        <f t="shared" si="8"/>
        <v>5230.3222377592147</v>
      </c>
      <c r="P33">
        <f t="shared" si="9"/>
        <v>72.659679584238347</v>
      </c>
      <c r="Q33">
        <v>-3.3E-4</v>
      </c>
      <c r="R33">
        <v>5.9782608695652171E-4</v>
      </c>
      <c r="S33">
        <v>4.2999999999999999E-4</v>
      </c>
      <c r="T33">
        <v>4.9425287356321833E-4</v>
      </c>
    </row>
  </sheetData>
  <conditionalFormatting sqref="H2 F8:F9 H7 H5">
    <cfRule type="cellIs" dxfId="19" priority="5" operator="equal">
      <formula>".."</formula>
    </cfRule>
  </conditionalFormatting>
  <conditionalFormatting sqref="H3:H4 H6">
    <cfRule type="cellIs" dxfId="18" priority="4" operator="equal">
      <formula>".."</formula>
    </cfRule>
  </conditionalFormatting>
  <conditionalFormatting sqref="I31:I33">
    <cfRule type="cellIs" dxfId="17" priority="3" operator="equal">
      <formula>".."</formula>
    </cfRule>
  </conditionalFormatting>
  <conditionalFormatting sqref="I27:I29">
    <cfRule type="cellIs" dxfId="16" priority="2" operator="equal">
      <formula>".."</formula>
    </cfRule>
  </conditionalFormatting>
  <conditionalFormatting sqref="I30">
    <cfRule type="cellIs" dxfId="15" priority="1" operator="equal">
      <formula>".."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9"/>
  <sheetViews>
    <sheetView topLeftCell="G1" workbookViewId="0">
      <selection activeCell="P24" sqref="P24"/>
    </sheetView>
  </sheetViews>
  <sheetFormatPr defaultRowHeight="15.75" x14ac:dyDescent="0.25"/>
  <cols>
    <col min="2" max="2" width="9.75" customWidth="1"/>
    <col min="4" max="5" width="9.75" customWidth="1"/>
    <col min="7" max="7" width="10.25" customWidth="1"/>
    <col min="8" max="8" width="11.875" bestFit="1" customWidth="1"/>
    <col min="9" max="9" width="11.875" customWidth="1"/>
    <col min="11" max="11" width="11.875" bestFit="1" customWidth="1"/>
  </cols>
  <sheetData>
    <row r="1" spans="1:16" x14ac:dyDescent="0.25">
      <c r="A1" t="s">
        <v>150</v>
      </c>
      <c r="B1" t="s">
        <v>174</v>
      </c>
      <c r="C1" t="s">
        <v>151</v>
      </c>
      <c r="D1" t="s">
        <v>175</v>
      </c>
      <c r="E1" t="s">
        <v>152</v>
      </c>
      <c r="F1" t="s">
        <v>151</v>
      </c>
      <c r="G1" t="s">
        <v>153</v>
      </c>
      <c r="H1" t="s">
        <v>158</v>
      </c>
      <c r="I1" t="s">
        <v>154</v>
      </c>
      <c r="J1">
        <v>16.320906538039061</v>
      </c>
      <c r="L1" t="s">
        <v>178</v>
      </c>
      <c r="M1" t="s">
        <v>176</v>
      </c>
      <c r="N1" t="s">
        <v>177</v>
      </c>
      <c r="O1" t="s">
        <v>183</v>
      </c>
      <c r="P1" t="s">
        <v>185</v>
      </c>
    </row>
    <row r="2" spans="1:16" x14ac:dyDescent="0.25">
      <c r="A2">
        <v>0.6</v>
      </c>
      <c r="B2">
        <v>1.5109999999999999E-5</v>
      </c>
      <c r="C2">
        <v>27511091</v>
      </c>
      <c r="G2">
        <f>(B2*C2+E2*F2)/(C2+F2)</f>
        <v>1.5109999999999999E-5</v>
      </c>
      <c r="H2">
        <f t="shared" ref="H2:H65" si="0">($J$2*EXP(-$J$1*(A2-0.1)/100)+$J$3-D2)^2*(F2)</f>
        <v>0</v>
      </c>
      <c r="I2" t="s">
        <v>156</v>
      </c>
      <c r="J2" s="3">
        <v>3.3295682233224048E-5</v>
      </c>
      <c r="L2">
        <v>1</v>
      </c>
      <c r="M2">
        <v>11.63173641</v>
      </c>
      <c r="N2">
        <v>15.207677029999999</v>
      </c>
      <c r="O2">
        <f t="shared" ref="O2:O25" si="1">((M2*29+M$28)/M$30+(N2*29+N$28)/N$30)/(1/M$30+1/N$30)</f>
        <v>5535.9302551566207</v>
      </c>
      <c r="P2">
        <f>(O2-O$24)^2</f>
        <v>199.05132897527918</v>
      </c>
    </row>
    <row r="3" spans="1:16" x14ac:dyDescent="0.25">
      <c r="A3">
        <v>0.8</v>
      </c>
      <c r="B3">
        <v>4.49E-5</v>
      </c>
      <c r="C3">
        <v>27279750</v>
      </c>
      <c r="G3">
        <f t="shared" ref="G3:G66" si="2">(B3*C3+E3*F3)/(C3+F3)</f>
        <v>4.49E-5</v>
      </c>
      <c r="H3">
        <f t="shared" si="0"/>
        <v>0</v>
      </c>
      <c r="I3" t="s">
        <v>155</v>
      </c>
      <c r="J3">
        <f>D249</f>
        <v>8.4E-7</v>
      </c>
      <c r="L3">
        <f>L2+1</f>
        <v>2</v>
      </c>
      <c r="M3">
        <v>9.3911966600000003</v>
      </c>
      <c r="N3">
        <v>19.546461990000001</v>
      </c>
      <c r="O3">
        <f t="shared" si="1"/>
        <v>5586.4462134350124</v>
      </c>
      <c r="P3">
        <f t="shared" ref="P3:P23" si="3">(O3-O$24)^2</f>
        <v>1325.499001121846</v>
      </c>
    </row>
    <row r="4" spans="1:16" x14ac:dyDescent="0.25">
      <c r="A4">
        <v>1</v>
      </c>
      <c r="B4">
        <v>5.2429999999999998E-5</v>
      </c>
      <c r="C4">
        <v>27149309</v>
      </c>
      <c r="D4">
        <v>-6.6900000000000003E-6</v>
      </c>
      <c r="E4">
        <f>D4-0.0000492*EXP(-16.615*(A4-0.1)/100)+0.0000492*EXP(-13.615*(A4-0.1)/100)</f>
        <v>-5.53052120981774E-6</v>
      </c>
      <c r="F4">
        <v>34357440</v>
      </c>
      <c r="G4">
        <f t="shared" si="2"/>
        <v>2.0053469583231582E-5</v>
      </c>
      <c r="H4">
        <f t="shared" si="0"/>
        <v>4.5215544166694883E-2</v>
      </c>
      <c r="I4" t="s">
        <v>157</v>
      </c>
      <c r="J4">
        <f>1000*SUM(H34:H248)</f>
        <v>6954.6499748032738</v>
      </c>
      <c r="L4">
        <f t="shared" ref="L4:L23" si="4">L3+1</f>
        <v>3</v>
      </c>
      <c r="M4">
        <v>10.141617</v>
      </c>
      <c r="N4">
        <v>16.84316252</v>
      </c>
      <c r="O4">
        <f t="shared" si="1"/>
        <v>5547.5827794690113</v>
      </c>
      <c r="P4">
        <f t="shared" si="3"/>
        <v>6.0320875718489084</v>
      </c>
    </row>
    <row r="5" spans="1:16" x14ac:dyDescent="0.25">
      <c r="A5">
        <v>1.2</v>
      </c>
      <c r="B5">
        <v>6.2879999999999994E-5</v>
      </c>
      <c r="C5">
        <v>27088434</v>
      </c>
      <c r="D5">
        <v>5.0869999999999999E-5</v>
      </c>
      <c r="E5">
        <f>D5-0.0000492*EXP(-16.615*(A5-0.1)/100)+0.0000492*EXP(-13.615*(A5-0.1)/100)</f>
        <v>5.2244962256014964E-5</v>
      </c>
      <c r="F5">
        <v>34286769</v>
      </c>
      <c r="G5">
        <f t="shared" si="2"/>
        <v>5.6938820751528979E-5</v>
      </c>
      <c r="H5">
        <f t="shared" si="0"/>
        <v>1.6907077459388409E-2</v>
      </c>
      <c r="L5">
        <f t="shared" si="4"/>
        <v>4</v>
      </c>
      <c r="M5">
        <v>10.336339990000001</v>
      </c>
      <c r="N5">
        <v>16.667509819999999</v>
      </c>
      <c r="O5">
        <f t="shared" si="1"/>
        <v>5546.7282757380044</v>
      </c>
      <c r="P5">
        <f t="shared" si="3"/>
        <v>10.959639260159131</v>
      </c>
    </row>
    <row r="6" spans="1:16" x14ac:dyDescent="0.25">
      <c r="A6">
        <v>1.4</v>
      </c>
      <c r="B6">
        <v>9.5710000000000004E-5</v>
      </c>
      <c r="C6">
        <v>26608393</v>
      </c>
      <c r="D6">
        <v>7.6940000000000005E-5</v>
      </c>
      <c r="E6">
        <f t="shared" ref="E6:E69" si="5">D6-0.0000492*EXP(-16.615*(A6-0.1)/100)+0.0000492*EXP(-13.615*(A6-0.1)/100)</f>
        <v>7.851659642931855E-5</v>
      </c>
      <c r="F6">
        <v>33709409</v>
      </c>
      <c r="G6">
        <f t="shared" si="2"/>
        <v>8.6101236851333517E-5</v>
      </c>
      <c r="H6">
        <f t="shared" si="0"/>
        <v>8.1497521829009253E-2</v>
      </c>
      <c r="L6">
        <f t="shared" si="4"/>
        <v>5</v>
      </c>
      <c r="M6">
        <v>5.9611113600000003</v>
      </c>
      <c r="N6">
        <v>16.729409010000001</v>
      </c>
      <c r="O6">
        <f t="shared" si="1"/>
        <v>5497.7347362460469</v>
      </c>
      <c r="P6">
        <f t="shared" si="3"/>
        <v>2735.7161653903613</v>
      </c>
    </row>
    <row r="7" spans="1:16" x14ac:dyDescent="0.25">
      <c r="A7">
        <v>1.6</v>
      </c>
      <c r="B7">
        <v>5.274E-5</v>
      </c>
      <c r="C7">
        <v>26505982</v>
      </c>
      <c r="D7">
        <v>4.1999999999999998E-5</v>
      </c>
      <c r="E7">
        <f t="shared" si="5"/>
        <v>4.376501679842755E-5</v>
      </c>
      <c r="F7">
        <v>33539514</v>
      </c>
      <c r="G7">
        <f t="shared" si="2"/>
        <v>4.7726858385866209E-5</v>
      </c>
      <c r="H7">
        <f t="shared" si="0"/>
        <v>7.6417343880838748E-3</v>
      </c>
      <c r="L7">
        <f t="shared" si="4"/>
        <v>6</v>
      </c>
      <c r="M7">
        <v>11.29160866</v>
      </c>
      <c r="N7">
        <v>16.972187980000001</v>
      </c>
      <c r="O7">
        <f t="shared" si="1"/>
        <v>5563.0107847786157</v>
      </c>
      <c r="P7">
        <f t="shared" si="3"/>
        <v>168.27212119208991</v>
      </c>
    </row>
    <row r="8" spans="1:16" x14ac:dyDescent="0.25">
      <c r="A8">
        <v>1.8</v>
      </c>
      <c r="B8">
        <v>2.5420000000000001E-5</v>
      </c>
      <c r="C8">
        <v>26322345</v>
      </c>
      <c r="D8">
        <v>7.4430000000000004E-5</v>
      </c>
      <c r="E8">
        <f t="shared" si="5"/>
        <v>7.6370833169882697E-5</v>
      </c>
      <c r="F8">
        <v>33317343</v>
      </c>
      <c r="G8">
        <f t="shared" si="2"/>
        <v>5.3883367964915562E-5</v>
      </c>
      <c r="H8">
        <f t="shared" si="0"/>
        <v>7.7923919367056629E-2</v>
      </c>
      <c r="L8">
        <f t="shared" si="4"/>
        <v>7</v>
      </c>
      <c r="M8">
        <v>12.04991493</v>
      </c>
      <c r="N8">
        <v>16.129199310000001</v>
      </c>
      <c r="O8">
        <f t="shared" si="1"/>
        <v>5556.8929866902763</v>
      </c>
      <c r="P8">
        <f t="shared" si="3"/>
        <v>46.979733628786022</v>
      </c>
    </row>
    <row r="9" spans="1:16" x14ac:dyDescent="0.25">
      <c r="A9">
        <v>2</v>
      </c>
      <c r="B9">
        <v>6.7800000000000003E-6</v>
      </c>
      <c r="C9">
        <v>26168626</v>
      </c>
      <c r="D9">
        <v>1.473E-5</v>
      </c>
      <c r="E9">
        <f t="shared" si="5"/>
        <v>1.6834630639749621E-5</v>
      </c>
      <c r="F9">
        <v>33139009</v>
      </c>
      <c r="G9">
        <f t="shared" si="2"/>
        <v>1.2398172015497472E-5</v>
      </c>
      <c r="H9">
        <f t="shared" si="0"/>
        <v>3.6732567631278267E-3</v>
      </c>
      <c r="L9">
        <f t="shared" si="4"/>
        <v>8</v>
      </c>
      <c r="M9">
        <v>12.49253678</v>
      </c>
      <c r="N9">
        <v>16.891492769999999</v>
      </c>
      <c r="O9">
        <f t="shared" si="1"/>
        <v>5575.3404456561339</v>
      </c>
      <c r="P9">
        <f t="shared" si="3"/>
        <v>640.17275036498415</v>
      </c>
    </row>
    <row r="10" spans="1:16" x14ac:dyDescent="0.25">
      <c r="A10">
        <v>2.2000000000000002</v>
      </c>
      <c r="B10">
        <v>3.7700000000000002E-5</v>
      </c>
      <c r="C10">
        <v>26060871</v>
      </c>
      <c r="D10">
        <v>2.9640000000000001E-5</v>
      </c>
      <c r="E10">
        <f t="shared" si="5"/>
        <v>3.1896970529646986E-5</v>
      </c>
      <c r="F10">
        <v>32989639</v>
      </c>
      <c r="G10">
        <f t="shared" si="2"/>
        <v>3.4458032278920078E-5</v>
      </c>
      <c r="H10">
        <f t="shared" si="0"/>
        <v>8.8039402522340697E-4</v>
      </c>
      <c r="L10">
        <f t="shared" si="4"/>
        <v>9</v>
      </c>
      <c r="M10">
        <v>10.083965149999999</v>
      </c>
      <c r="N10">
        <v>17.855135789999999</v>
      </c>
      <c r="O10">
        <f t="shared" si="1"/>
        <v>5564.6867736125159</v>
      </c>
      <c r="P10">
        <f t="shared" si="3"/>
        <v>214.56282843495958</v>
      </c>
    </row>
    <row r="11" spans="1:16" x14ac:dyDescent="0.25">
      <c r="A11">
        <v>2.4</v>
      </c>
      <c r="B11">
        <v>6.1439999999999995E-5</v>
      </c>
      <c r="C11">
        <v>25988710</v>
      </c>
      <c r="D11">
        <v>4.0519999999999998E-5</v>
      </c>
      <c r="E11">
        <f t="shared" si="5"/>
        <v>4.2918391288732628E-5</v>
      </c>
      <c r="F11">
        <v>32920694</v>
      </c>
      <c r="G11">
        <f t="shared" si="2"/>
        <v>5.108945880675745E-5</v>
      </c>
      <c r="H11">
        <f t="shared" si="0"/>
        <v>9.2970108619584556E-3</v>
      </c>
      <c r="L11">
        <f t="shared" si="4"/>
        <v>10</v>
      </c>
      <c r="M11">
        <v>12.094771359999999</v>
      </c>
      <c r="N11">
        <v>17.96967605</v>
      </c>
      <c r="O11">
        <f t="shared" si="1"/>
        <v>5589.713635836797</v>
      </c>
      <c r="P11">
        <f t="shared" si="3"/>
        <v>1574.0917792900921</v>
      </c>
    </row>
    <row r="12" spans="1:16" x14ac:dyDescent="0.25">
      <c r="A12">
        <v>2.6</v>
      </c>
      <c r="B12">
        <v>7.771E-5</v>
      </c>
      <c r="C12">
        <v>25767300</v>
      </c>
      <c r="D12">
        <v>6.4200000000000002E-5</v>
      </c>
      <c r="E12">
        <f t="shared" si="5"/>
        <v>6.6729409362852838E-5</v>
      </c>
      <c r="F12">
        <v>32614196</v>
      </c>
      <c r="G12">
        <f t="shared" si="2"/>
        <v>7.1575810920027083E-5</v>
      </c>
      <c r="H12">
        <f t="shared" si="0"/>
        <v>5.5413263012181031E-2</v>
      </c>
      <c r="L12">
        <f t="shared" si="4"/>
        <v>11</v>
      </c>
      <c r="M12">
        <v>7.6111577400000003</v>
      </c>
      <c r="N12">
        <v>16.167743550000001</v>
      </c>
      <c r="O12">
        <f t="shared" si="1"/>
        <v>5506.7623151819789</v>
      </c>
      <c r="P12">
        <f t="shared" si="3"/>
        <v>1872.8550319745859</v>
      </c>
    </row>
    <row r="13" spans="1:16" x14ac:dyDescent="0.25">
      <c r="A13">
        <v>2.8</v>
      </c>
      <c r="B13">
        <v>1.3852999999999999E-4</v>
      </c>
      <c r="C13">
        <v>25851983</v>
      </c>
      <c r="D13">
        <v>-3.012E-5</v>
      </c>
      <c r="E13">
        <f t="shared" si="5"/>
        <v>-2.7469479967981718E-5</v>
      </c>
      <c r="F13">
        <v>32692802</v>
      </c>
      <c r="G13">
        <f t="shared" si="2"/>
        <v>4.5831937641479198E-5</v>
      </c>
      <c r="H13">
        <f t="shared" si="0"/>
        <v>8.9730232689760547E-2</v>
      </c>
      <c r="L13">
        <f t="shared" si="4"/>
        <v>12</v>
      </c>
      <c r="M13">
        <v>10.317719289999999</v>
      </c>
      <c r="N13">
        <v>17.596296410000001</v>
      </c>
      <c r="O13">
        <f t="shared" si="1"/>
        <v>5562.8187959009683</v>
      </c>
      <c r="P13">
        <f t="shared" si="3"/>
        <v>163.32803128927983</v>
      </c>
    </row>
    <row r="14" spans="1:16" x14ac:dyDescent="0.25">
      <c r="A14">
        <v>3</v>
      </c>
      <c r="B14">
        <v>1.0007E-4</v>
      </c>
      <c r="C14">
        <v>25627498</v>
      </c>
      <c r="D14">
        <v>2.987E-5</v>
      </c>
      <c r="E14">
        <f t="shared" si="5"/>
        <v>3.2632198217329535E-5</v>
      </c>
      <c r="F14">
        <v>32445272</v>
      </c>
      <c r="G14">
        <f t="shared" si="2"/>
        <v>6.2392482259399239E-5</v>
      </c>
      <c r="H14">
        <f t="shared" si="0"/>
        <v>2.2291335946623722E-3</v>
      </c>
      <c r="L14">
        <f t="shared" si="4"/>
        <v>13</v>
      </c>
      <c r="M14">
        <v>13.534223109999999</v>
      </c>
      <c r="N14">
        <v>15.53058459</v>
      </c>
      <c r="O14">
        <f t="shared" si="1"/>
        <v>5563.3748825690736</v>
      </c>
      <c r="P14">
        <f t="shared" si="3"/>
        <v>177.85082286505062</v>
      </c>
    </row>
    <row r="15" spans="1:16" x14ac:dyDescent="0.25">
      <c r="A15">
        <v>3.2</v>
      </c>
      <c r="B15">
        <v>8.0599999999999994E-5</v>
      </c>
      <c r="C15">
        <v>25683242</v>
      </c>
      <c r="D15">
        <v>2.0060000000000001E-5</v>
      </c>
      <c r="E15">
        <f t="shared" si="5"/>
        <v>2.2924899258436022E-5</v>
      </c>
      <c r="F15">
        <v>32469308</v>
      </c>
      <c r="G15">
        <f t="shared" si="2"/>
        <v>4.8397274411717637E-5</v>
      </c>
      <c r="H15">
        <f t="shared" si="0"/>
        <v>2.3740739651110938E-5</v>
      </c>
      <c r="L15">
        <f t="shared" si="4"/>
        <v>14</v>
      </c>
      <c r="M15">
        <v>9.8704553399999995</v>
      </c>
      <c r="N15">
        <v>16.14639597</v>
      </c>
      <c r="O15">
        <f t="shared" si="1"/>
        <v>5532.2481430821572</v>
      </c>
      <c r="P15">
        <f t="shared" si="3"/>
        <v>316.50784099105141</v>
      </c>
    </row>
    <row r="16" spans="1:16" x14ac:dyDescent="0.25">
      <c r="A16">
        <v>3.4</v>
      </c>
      <c r="B16">
        <v>1.113E-5</v>
      </c>
      <c r="C16">
        <v>25470615</v>
      </c>
      <c r="D16">
        <v>-7.0199999999999997E-6</v>
      </c>
      <c r="E16">
        <f t="shared" si="5"/>
        <v>-4.0609403374253423E-6</v>
      </c>
      <c r="F16">
        <v>32233026</v>
      </c>
      <c r="G16">
        <f t="shared" si="2"/>
        <v>2.6444007141476593E-6</v>
      </c>
      <c r="H16">
        <f t="shared" si="0"/>
        <v>2.4006024112773843E-2</v>
      </c>
      <c r="L16">
        <f t="shared" si="4"/>
        <v>15</v>
      </c>
      <c r="M16">
        <v>10.813754039999999</v>
      </c>
      <c r="N16">
        <v>17.29223996</v>
      </c>
      <c r="O16">
        <f t="shared" si="1"/>
        <v>5563.1592282985475</v>
      </c>
      <c r="P16">
        <f t="shared" si="3"/>
        <v>172.14536776704</v>
      </c>
    </row>
    <row r="17" spans="1:16" x14ac:dyDescent="0.25">
      <c r="A17">
        <v>3.6</v>
      </c>
      <c r="B17">
        <v>2.3790000000000001E-5</v>
      </c>
      <c r="C17">
        <v>25446006</v>
      </c>
      <c r="D17">
        <v>-3.7329999999999997E-5</v>
      </c>
      <c r="E17">
        <f t="shared" si="5"/>
        <v>-3.4284902173802189E-5</v>
      </c>
      <c r="F17">
        <v>32178017</v>
      </c>
      <c r="G17">
        <f t="shared" si="2"/>
        <v>-8.639793897276901E-6</v>
      </c>
      <c r="H17">
        <f t="shared" si="0"/>
        <v>0.10445973788462655</v>
      </c>
      <c r="L17">
        <f t="shared" si="4"/>
        <v>16</v>
      </c>
      <c r="M17">
        <v>11.03566777</v>
      </c>
      <c r="N17">
        <v>15.25405392</v>
      </c>
      <c r="O17">
        <f t="shared" si="1"/>
        <v>5529.9215723034304</v>
      </c>
      <c r="P17">
        <f t="shared" si="3"/>
        <v>404.70326566792698</v>
      </c>
    </row>
    <row r="18" spans="1:16" x14ac:dyDescent="0.25">
      <c r="A18">
        <v>3.8</v>
      </c>
      <c r="B18">
        <v>5.6079999999999998E-5</v>
      </c>
      <c r="C18">
        <v>25298521</v>
      </c>
      <c r="D18">
        <v>3.2509999999999999E-5</v>
      </c>
      <c r="E18">
        <f t="shared" si="5"/>
        <v>3.5633414730165225E-5</v>
      </c>
      <c r="F18">
        <v>31983769</v>
      </c>
      <c r="G18">
        <f t="shared" si="2"/>
        <v>4.4663576876741521E-5</v>
      </c>
      <c r="H18">
        <f t="shared" si="0"/>
        <v>5.8010846195465354E-3</v>
      </c>
      <c r="L18">
        <f t="shared" si="4"/>
        <v>17</v>
      </c>
      <c r="M18">
        <v>11.93549593</v>
      </c>
      <c r="N18">
        <v>18.022491540000001</v>
      </c>
      <c r="O18">
        <f t="shared" si="1"/>
        <v>5588.8176325809764</v>
      </c>
      <c r="P18">
        <f t="shared" si="3"/>
        <v>1503.7970554614487</v>
      </c>
    </row>
    <row r="19" spans="1:16" x14ac:dyDescent="0.25">
      <c r="A19">
        <v>4</v>
      </c>
      <c r="B19">
        <v>1.1506999999999999E-4</v>
      </c>
      <c r="C19">
        <v>25087517</v>
      </c>
      <c r="D19">
        <v>5.4240000000000002E-5</v>
      </c>
      <c r="E19">
        <f t="shared" si="5"/>
        <v>5.7434394609440535E-5</v>
      </c>
      <c r="F19">
        <v>31738251</v>
      </c>
      <c r="G19">
        <f t="shared" si="2"/>
        <v>8.2879439717162655E-5</v>
      </c>
      <c r="H19">
        <f t="shared" si="0"/>
        <v>4.0636467606671278E-2</v>
      </c>
      <c r="L19">
        <f t="shared" si="4"/>
        <v>18</v>
      </c>
      <c r="M19">
        <v>10.94240048</v>
      </c>
      <c r="N19">
        <v>17.965584190000001</v>
      </c>
      <c r="O19">
        <f t="shared" si="1"/>
        <v>5576.4514464957438</v>
      </c>
      <c r="P19">
        <f t="shared" si="3"/>
        <v>697.62734942054442</v>
      </c>
    </row>
    <row r="20" spans="1:16" x14ac:dyDescent="0.25">
      <c r="A20">
        <v>4.2</v>
      </c>
      <c r="B20">
        <v>8.5489999999999996E-5</v>
      </c>
      <c r="C20">
        <v>25102427</v>
      </c>
      <c r="D20">
        <v>5.8E-5</v>
      </c>
      <c r="E20">
        <f t="shared" si="5"/>
        <v>6.1258405598200034E-5</v>
      </c>
      <c r="F20">
        <v>31734053</v>
      </c>
      <c r="G20">
        <f t="shared" si="2"/>
        <v>7.1960543196531113E-5</v>
      </c>
      <c r="H20">
        <f t="shared" si="0"/>
        <v>5.1048904383272017E-2</v>
      </c>
      <c r="L20">
        <f t="shared" si="4"/>
        <v>19</v>
      </c>
      <c r="M20">
        <v>10.51678044</v>
      </c>
      <c r="N20">
        <v>16.933762340000001</v>
      </c>
      <c r="O20">
        <f t="shared" si="1"/>
        <v>5553.4673696715008</v>
      </c>
      <c r="P20">
        <f t="shared" si="3"/>
        <v>11.755019183711243</v>
      </c>
    </row>
    <row r="21" spans="1:16" x14ac:dyDescent="0.25">
      <c r="A21">
        <v>4.4000000000000004</v>
      </c>
      <c r="B21">
        <v>1.4511999999999999E-4</v>
      </c>
      <c r="C21">
        <v>25146976</v>
      </c>
      <c r="D21">
        <v>7.5879999999999999E-5</v>
      </c>
      <c r="E21">
        <f t="shared" si="5"/>
        <v>7.919580035123005E-5</v>
      </c>
      <c r="F21">
        <v>31789720</v>
      </c>
      <c r="G21">
        <f t="shared" si="2"/>
        <v>1.0831224691122759E-4</v>
      </c>
      <c r="H21">
        <f t="shared" si="0"/>
        <v>0.10892471366841071</v>
      </c>
      <c r="L21">
        <f t="shared" si="4"/>
        <v>20</v>
      </c>
      <c r="M21">
        <v>9.7341563200000003</v>
      </c>
      <c r="N21">
        <v>16.38153243</v>
      </c>
      <c r="O21">
        <f t="shared" si="1"/>
        <v>5534.8155451980338</v>
      </c>
      <c r="P21">
        <f t="shared" si="3"/>
        <v>231.74780116483257</v>
      </c>
    </row>
    <row r="22" spans="1:16" x14ac:dyDescent="0.25">
      <c r="A22">
        <v>4.5999999999999996</v>
      </c>
      <c r="B22">
        <v>1.33E-6</v>
      </c>
      <c r="C22">
        <v>25161164</v>
      </c>
      <c r="D22">
        <v>5.2380000000000003E-5</v>
      </c>
      <c r="E22">
        <f t="shared" si="5"/>
        <v>5.5746916642458299E-5</v>
      </c>
      <c r="F22">
        <v>31783300</v>
      </c>
      <c r="G22">
        <f t="shared" si="2"/>
        <v>3.1702560653521034E-5</v>
      </c>
      <c r="H22">
        <f t="shared" si="0"/>
        <v>4.0203092886604591E-2</v>
      </c>
      <c r="L22">
        <f t="shared" si="4"/>
        <v>21</v>
      </c>
      <c r="M22">
        <v>10.052346569999999</v>
      </c>
      <c r="N22">
        <v>17.132384009999999</v>
      </c>
      <c r="O22">
        <f t="shared" si="1"/>
        <v>5551.6378774532022</v>
      </c>
      <c r="P22">
        <f t="shared" si="3"/>
        <v>2.5570156764081067</v>
      </c>
    </row>
    <row r="23" spans="1:16" x14ac:dyDescent="0.25">
      <c r="A23">
        <v>4.8</v>
      </c>
      <c r="B23">
        <v>3.154E-5</v>
      </c>
      <c r="C23">
        <v>25203284</v>
      </c>
      <c r="D23">
        <v>9.0379999999999999E-5</v>
      </c>
      <c r="E23">
        <f t="shared" si="5"/>
        <v>9.3792077941435233E-5</v>
      </c>
      <c r="F23">
        <v>31837795</v>
      </c>
      <c r="G23">
        <f t="shared" si="2"/>
        <v>6.6286342996482178E-5</v>
      </c>
      <c r="H23">
        <f t="shared" si="0"/>
        <v>0.17471443251261193</v>
      </c>
      <c r="L23">
        <f t="shared" si="4"/>
        <v>22</v>
      </c>
      <c r="M23">
        <v>9.3780801500000006</v>
      </c>
      <c r="N23">
        <v>16.65243083</v>
      </c>
      <c r="O23">
        <f t="shared" si="1"/>
        <v>5535.4950711047832</v>
      </c>
      <c r="P23">
        <f t="shared" si="3"/>
        <v>211.52035054286199</v>
      </c>
    </row>
    <row r="24" spans="1:16" x14ac:dyDescent="0.25">
      <c r="A24">
        <v>5</v>
      </c>
      <c r="B24">
        <v>3.6310000000000003E-5</v>
      </c>
      <c r="C24">
        <v>25129748</v>
      </c>
      <c r="D24">
        <v>1.7399999999999999E-5</v>
      </c>
      <c r="E24">
        <f t="shared" si="5"/>
        <v>2.0851593968553125E-5</v>
      </c>
      <c r="F24">
        <v>31784772</v>
      </c>
      <c r="G24">
        <f t="shared" si="2"/>
        <v>2.7677020029458851E-5</v>
      </c>
      <c r="H24">
        <f t="shared" si="0"/>
        <v>8.0877696994771881E-5</v>
      </c>
      <c r="L24" t="s">
        <v>179</v>
      </c>
      <c r="M24">
        <v>10.36969558</v>
      </c>
      <c r="N24">
        <v>16.834354080000001</v>
      </c>
      <c r="O24" s="1">
        <f t="shared" si="1"/>
        <v>5550.0388103262785</v>
      </c>
      <c r="P24" s="2">
        <f>22*O24-21/22*SUM(O2:O23)</f>
        <v>5490.6823682850227</v>
      </c>
    </row>
    <row r="25" spans="1:16" x14ac:dyDescent="0.25">
      <c r="A25">
        <v>5.2</v>
      </c>
      <c r="B25">
        <v>1.963E-5</v>
      </c>
      <c r="C25">
        <v>25021007</v>
      </c>
      <c r="D25">
        <v>-3.2360000000000002E-5</v>
      </c>
      <c r="E25">
        <f t="shared" si="5"/>
        <v>-2.8874238770237572E-5</v>
      </c>
      <c r="F25">
        <v>31649485</v>
      </c>
      <c r="G25">
        <f t="shared" si="2"/>
        <v>-7.4587744788778688E-6</v>
      </c>
      <c r="H25">
        <f t="shared" si="0"/>
        <v>7.1964193917116337E-2</v>
      </c>
      <c r="L25" t="s">
        <v>180</v>
      </c>
      <c r="M25">
        <v>7.29</v>
      </c>
      <c r="N25">
        <v>4.55</v>
      </c>
      <c r="O25">
        <f t="shared" si="1"/>
        <v>5299.1516582973345</v>
      </c>
      <c r="P25" s="1">
        <f>(21/22*SUM(P2:P23))^0.5</f>
        <v>110.0500671454791</v>
      </c>
    </row>
    <row r="26" spans="1:16" x14ac:dyDescent="0.25">
      <c r="A26">
        <v>5.4</v>
      </c>
      <c r="B26">
        <v>8.9129999999999995E-5</v>
      </c>
      <c r="C26">
        <v>25128155</v>
      </c>
      <c r="D26">
        <v>5.6740000000000002E-5</v>
      </c>
      <c r="E26">
        <f t="shared" si="5"/>
        <v>6.0254863531519249E-5</v>
      </c>
      <c r="F26">
        <v>31777898</v>
      </c>
      <c r="G26">
        <f t="shared" si="2"/>
        <v>7.3005333236844568E-5</v>
      </c>
      <c r="H26">
        <f t="shared" si="0"/>
        <v>5.5738781577471377E-2</v>
      </c>
      <c r="L26" t="s">
        <v>140</v>
      </c>
      <c r="M26">
        <v>5306</v>
      </c>
      <c r="N26">
        <v>5211</v>
      </c>
    </row>
    <row r="27" spans="1:16" x14ac:dyDescent="0.25">
      <c r="A27">
        <v>5.6</v>
      </c>
      <c r="B27">
        <v>3.3300000000000003E-5</v>
      </c>
      <c r="C27">
        <v>24998850</v>
      </c>
      <c r="D27">
        <v>2.5190000000000001E-5</v>
      </c>
      <c r="E27">
        <f t="shared" si="5"/>
        <v>2.8729172476671338E-5</v>
      </c>
      <c r="F27">
        <v>31614341</v>
      </c>
      <c r="G27">
        <f t="shared" si="2"/>
        <v>3.0747525966612659E-5</v>
      </c>
      <c r="H27">
        <f t="shared" si="0"/>
        <v>3.6746253110072472E-3</v>
      </c>
      <c r="L27" t="s">
        <v>141</v>
      </c>
      <c r="M27">
        <v>5071</v>
      </c>
      <c r="N27">
        <v>4992</v>
      </c>
    </row>
    <row r="28" spans="1:16" x14ac:dyDescent="0.25">
      <c r="A28">
        <v>5.8</v>
      </c>
      <c r="B28">
        <v>4.6959999999999998E-5</v>
      </c>
      <c r="C28">
        <v>24890206</v>
      </c>
      <c r="D28">
        <v>-8.8999999999999995E-7</v>
      </c>
      <c r="E28">
        <f t="shared" si="5"/>
        <v>2.6689479419656821E-6</v>
      </c>
      <c r="F28">
        <v>31471777</v>
      </c>
      <c r="G28">
        <f t="shared" si="2"/>
        <v>2.2228469289559112E-5</v>
      </c>
      <c r="H28">
        <f t="shared" si="0"/>
        <v>6.9524886595418176E-3</v>
      </c>
      <c r="L28" t="s">
        <v>181</v>
      </c>
      <c r="M28">
        <f>(M26+M27)/2</f>
        <v>5188.5</v>
      </c>
      <c r="N28">
        <f>(N26+N27)/2</f>
        <v>5101.5</v>
      </c>
      <c r="O28">
        <f>(M$28/M$30+N$28/N$30)/(1/M$30+1/N$30)</f>
        <v>5135.8388457999999</v>
      </c>
    </row>
    <row r="29" spans="1:16" x14ac:dyDescent="0.25">
      <c r="A29">
        <v>6</v>
      </c>
      <c r="B29">
        <v>5.6999999999999996E-6</v>
      </c>
      <c r="C29">
        <v>25053369</v>
      </c>
      <c r="D29">
        <v>-5.1560000000000001E-5</v>
      </c>
      <c r="E29">
        <f t="shared" si="5"/>
        <v>-4.7985561462163433E-5</v>
      </c>
      <c r="F29">
        <v>31678291</v>
      </c>
      <c r="G29">
        <f t="shared" si="2"/>
        <v>-2.4277385440454213E-5</v>
      </c>
      <c r="H29">
        <f t="shared" si="0"/>
        <v>0.1342996760301628</v>
      </c>
      <c r="L29" t="s">
        <v>180</v>
      </c>
      <c r="M29">
        <f>(M26-M27)/2/1.96</f>
        <v>59.948979591836739</v>
      </c>
      <c r="N29">
        <f>(N26-N27)/2/1.96</f>
        <v>55.867346938775512</v>
      </c>
      <c r="O29">
        <f>SQRT((M29/M30)^2+(N29/N30)^2)/(1/M30+1/N30)</f>
        <v>41.272755284074826</v>
      </c>
      <c r="P29" s="1">
        <f>(P25^2+O29^2)^0.5</f>
        <v>117.53492080000559</v>
      </c>
    </row>
    <row r="30" spans="1:16" x14ac:dyDescent="0.25">
      <c r="A30">
        <v>6.2</v>
      </c>
      <c r="B30">
        <v>4.8149999999999998E-5</v>
      </c>
      <c r="C30">
        <v>25045301</v>
      </c>
      <c r="D30">
        <v>5.7120000000000002E-5</v>
      </c>
      <c r="E30">
        <f t="shared" si="5"/>
        <v>6.0705882051110173E-5</v>
      </c>
      <c r="F30">
        <v>31685962</v>
      </c>
      <c r="G30">
        <f t="shared" si="2"/>
        <v>5.516280353211877E-5</v>
      </c>
      <c r="H30">
        <f t="shared" si="0"/>
        <v>6.1279588207442219E-2</v>
      </c>
      <c r="L30" t="s">
        <v>182</v>
      </c>
      <c r="M30">
        <f>((M25*29)^2+M29^2)^0.5</f>
        <v>219.74546241982441</v>
      </c>
      <c r="N30">
        <f>((N25*29)^2+N29^2)^0.5</f>
        <v>143.28978663525712</v>
      </c>
    </row>
    <row r="31" spans="1:16" x14ac:dyDescent="0.25">
      <c r="A31">
        <v>6.4</v>
      </c>
      <c r="B31">
        <v>6.2609999999999999E-5</v>
      </c>
      <c r="C31">
        <v>25033944</v>
      </c>
      <c r="D31">
        <v>8.4690000000000004E-5</v>
      </c>
      <c r="E31">
        <f t="shared" si="5"/>
        <v>8.8283505871239099E-5</v>
      </c>
      <c r="F31">
        <v>31634088</v>
      </c>
      <c r="G31">
        <f t="shared" si="2"/>
        <v>7.6941853698383138E-5</v>
      </c>
      <c r="H31">
        <f t="shared" si="0"/>
        <v>0.16372700144513497</v>
      </c>
      <c r="L31" t="s">
        <v>184</v>
      </c>
      <c r="M31">
        <f>M28+29*M24</f>
        <v>5489.2211718199997</v>
      </c>
      <c r="N31">
        <f>N28+29*N24</f>
        <v>5589.6962683199999</v>
      </c>
    </row>
    <row r="32" spans="1:16" x14ac:dyDescent="0.25">
      <c r="A32">
        <v>6.6</v>
      </c>
      <c r="B32">
        <v>4.6740000000000003E-5</v>
      </c>
      <c r="C32">
        <v>24847972</v>
      </c>
      <c r="D32">
        <v>-9.1200000000000008E-6</v>
      </c>
      <c r="E32">
        <f t="shared" si="5"/>
        <v>-5.5224725993409675E-6</v>
      </c>
      <c r="F32">
        <v>31421356</v>
      </c>
      <c r="G32">
        <f t="shared" si="2"/>
        <v>1.7556112163554932E-5</v>
      </c>
      <c r="H32">
        <f t="shared" si="0"/>
        <v>1.4505043474844126E-2</v>
      </c>
    </row>
    <row r="33" spans="1:8" x14ac:dyDescent="0.25">
      <c r="A33">
        <v>6.8</v>
      </c>
      <c r="B33">
        <v>6.1760000000000005E-5</v>
      </c>
      <c r="C33">
        <v>24709495</v>
      </c>
      <c r="D33">
        <v>6.0439999999999997E-5</v>
      </c>
      <c r="E33">
        <f t="shared" si="5"/>
        <v>6.40381544498387E-5</v>
      </c>
      <c r="F33">
        <v>31255127</v>
      </c>
      <c r="G33">
        <f t="shared" si="2"/>
        <v>6.3032303896831896E-5</v>
      </c>
      <c r="H33">
        <f t="shared" si="0"/>
        <v>7.3351898054962214E-2</v>
      </c>
    </row>
    <row r="34" spans="1:8" x14ac:dyDescent="0.25">
      <c r="A34">
        <v>7</v>
      </c>
      <c r="B34">
        <v>-7.8699999999999992E-6</v>
      </c>
      <c r="C34">
        <v>24843179</v>
      </c>
      <c r="D34">
        <v>5.5799999999999999E-6</v>
      </c>
      <c r="E34">
        <f t="shared" si="5"/>
        <v>9.175585617574327E-6</v>
      </c>
      <c r="F34">
        <v>31425164</v>
      </c>
      <c r="G34">
        <f t="shared" si="2"/>
        <v>1.6497458277439333E-6</v>
      </c>
      <c r="H34">
        <f t="shared" si="0"/>
        <v>1.1529721047386947E-3</v>
      </c>
    </row>
    <row r="35" spans="1:8" x14ac:dyDescent="0.25">
      <c r="A35">
        <v>7.2</v>
      </c>
      <c r="B35">
        <v>7.3679999999999999E-5</v>
      </c>
      <c r="C35">
        <v>24975089</v>
      </c>
      <c r="D35">
        <v>4.1440000000000003E-5</v>
      </c>
      <c r="E35">
        <f t="shared" si="5"/>
        <v>4.5030010657060366E-5</v>
      </c>
      <c r="F35">
        <v>31606297</v>
      </c>
      <c r="G35">
        <f t="shared" si="2"/>
        <v>5.7676148976983617E-5</v>
      </c>
      <c r="H35">
        <f t="shared" si="0"/>
        <v>2.8730010904016123E-2</v>
      </c>
    </row>
    <row r="36" spans="1:8" x14ac:dyDescent="0.25">
      <c r="A36">
        <v>7.4</v>
      </c>
      <c r="B36">
        <v>7.7669999999999993E-5</v>
      </c>
      <c r="C36">
        <v>24856123</v>
      </c>
      <c r="D36">
        <v>-7.2799999999999998E-6</v>
      </c>
      <c r="E36">
        <f t="shared" si="5"/>
        <v>-3.6983891717503584E-6</v>
      </c>
      <c r="F36">
        <v>31471413</v>
      </c>
      <c r="G36">
        <f t="shared" si="2"/>
        <v>3.2207720578281931E-5</v>
      </c>
      <c r="H36">
        <f t="shared" si="0"/>
        <v>1.0464515910302667E-2</v>
      </c>
    </row>
    <row r="37" spans="1:8" x14ac:dyDescent="0.25">
      <c r="A37">
        <v>7.6</v>
      </c>
      <c r="B37">
        <v>8.0420000000000006E-5</v>
      </c>
      <c r="C37">
        <v>24705593</v>
      </c>
      <c r="D37">
        <v>2.0440000000000001E-5</v>
      </c>
      <c r="E37">
        <f t="shared" si="5"/>
        <v>2.4010559236997865E-5</v>
      </c>
      <c r="F37">
        <v>31274796</v>
      </c>
      <c r="G37">
        <f t="shared" si="2"/>
        <v>4.8905503872847763E-5</v>
      </c>
      <c r="H37">
        <f t="shared" si="0"/>
        <v>3.0097747337149436E-3</v>
      </c>
    </row>
    <row r="38" spans="1:8" x14ac:dyDescent="0.25">
      <c r="A38">
        <v>7.8</v>
      </c>
      <c r="B38">
        <v>7.093E-5</v>
      </c>
      <c r="C38">
        <v>24678353</v>
      </c>
      <c r="D38">
        <v>6.1800000000000001E-6</v>
      </c>
      <c r="E38">
        <f t="shared" si="5"/>
        <v>9.7370211614701305E-6</v>
      </c>
      <c r="F38">
        <v>31243960</v>
      </c>
      <c r="G38">
        <f t="shared" si="2"/>
        <v>3.6741303564788649E-5</v>
      </c>
      <c r="H38">
        <f t="shared" si="0"/>
        <v>5.3436603450134404E-4</v>
      </c>
    </row>
    <row r="39" spans="1:8" x14ac:dyDescent="0.25">
      <c r="A39">
        <v>8</v>
      </c>
      <c r="B39">
        <v>3.3439999999999998E-5</v>
      </c>
      <c r="C39">
        <v>24719661</v>
      </c>
      <c r="D39">
        <v>-2.4409999999999998E-5</v>
      </c>
      <c r="E39">
        <f t="shared" si="5"/>
        <v>-2.0868845633729867E-5</v>
      </c>
      <c r="F39">
        <v>31289496</v>
      </c>
      <c r="G39">
        <f t="shared" si="2"/>
        <v>3.1003823510286319E-6</v>
      </c>
      <c r="H39">
        <f t="shared" si="0"/>
        <v>3.7072547109970419E-2</v>
      </c>
    </row>
    <row r="40" spans="1:8" x14ac:dyDescent="0.25">
      <c r="A40">
        <v>8.1999999999999993</v>
      </c>
      <c r="B40">
        <v>-3.5599999999999998E-5</v>
      </c>
      <c r="C40">
        <v>24787929</v>
      </c>
      <c r="D40">
        <v>-5.613E-5</v>
      </c>
      <c r="E40">
        <f t="shared" si="5"/>
        <v>-5.2606890595263434E-5</v>
      </c>
      <c r="F40">
        <v>31373229</v>
      </c>
      <c r="G40">
        <f t="shared" si="2"/>
        <v>-4.5100535463017803E-5</v>
      </c>
      <c r="H40">
        <f t="shared" si="0"/>
        <v>0.13602782918312142</v>
      </c>
    </row>
    <row r="41" spans="1:8" x14ac:dyDescent="0.25">
      <c r="A41">
        <v>8.4</v>
      </c>
      <c r="B41">
        <v>5.3090000000000002E-5</v>
      </c>
      <c r="C41">
        <v>24765224</v>
      </c>
      <c r="D41">
        <v>3.6100000000000002E-6</v>
      </c>
      <c r="E41">
        <f t="shared" si="5"/>
        <v>7.1130299098356059E-6</v>
      </c>
      <c r="F41">
        <v>31354957</v>
      </c>
      <c r="G41">
        <f t="shared" si="2"/>
        <v>2.7402165526205436E-5</v>
      </c>
      <c r="H41">
        <f t="shared" si="0"/>
        <v>1.0626752095707879E-3</v>
      </c>
    </row>
    <row r="42" spans="1:8" x14ac:dyDescent="0.25">
      <c r="A42">
        <v>8.6</v>
      </c>
      <c r="B42">
        <v>2.8880000000000001E-5</v>
      </c>
      <c r="C42">
        <v>24759016</v>
      </c>
      <c r="D42">
        <v>2.406E-5</v>
      </c>
      <c r="E42">
        <f t="shared" si="5"/>
        <v>2.754105287406301E-5</v>
      </c>
      <c r="F42">
        <v>31408415</v>
      </c>
      <c r="G42">
        <f t="shared" si="2"/>
        <v>2.8131270598534478E-5</v>
      </c>
      <c r="H42">
        <f t="shared" si="0"/>
        <v>6.9769656153037315E-3</v>
      </c>
    </row>
    <row r="43" spans="1:8" x14ac:dyDescent="0.25">
      <c r="A43">
        <v>8.8000000000000007</v>
      </c>
      <c r="B43">
        <v>2.94E-5</v>
      </c>
      <c r="C43">
        <v>24594941</v>
      </c>
      <c r="D43">
        <v>6.8499999999999996E-6</v>
      </c>
      <c r="E43">
        <f t="shared" si="5"/>
        <v>1.0307308918754934E-5</v>
      </c>
      <c r="F43">
        <v>31139575</v>
      </c>
      <c r="G43">
        <f t="shared" si="2"/>
        <v>1.8732673385442841E-5</v>
      </c>
      <c r="H43">
        <f t="shared" si="0"/>
        <v>1.2942357509104982E-4</v>
      </c>
    </row>
    <row r="44" spans="1:8" x14ac:dyDescent="0.25">
      <c r="A44">
        <v>9</v>
      </c>
      <c r="B44">
        <v>-2.0400000000000001E-5</v>
      </c>
      <c r="C44">
        <v>24706305</v>
      </c>
      <c r="D44">
        <v>3.943E-5</v>
      </c>
      <c r="E44">
        <f t="shared" si="5"/>
        <v>4.2861922553192445E-5</v>
      </c>
      <c r="F44">
        <v>31253452</v>
      </c>
      <c r="G44">
        <f t="shared" si="2"/>
        <v>1.4931702029083459E-5</v>
      </c>
      <c r="H44">
        <f t="shared" si="0"/>
        <v>2.9647882007167108E-2</v>
      </c>
    </row>
    <row r="45" spans="1:8" x14ac:dyDescent="0.25">
      <c r="A45">
        <v>9.1999999999999993</v>
      </c>
      <c r="B45">
        <v>4.7979999999999998E-5</v>
      </c>
      <c r="C45">
        <v>24691824</v>
      </c>
      <c r="D45">
        <v>4.0809999999999997E-5</v>
      </c>
      <c r="E45">
        <f t="shared" si="5"/>
        <v>4.4215012423870895E-5</v>
      </c>
      <c r="F45">
        <v>31277124</v>
      </c>
      <c r="G45">
        <f t="shared" si="2"/>
        <v>4.587601220882248E-5</v>
      </c>
      <c r="H45">
        <f t="shared" si="0"/>
        <v>3.2894257932485328E-2</v>
      </c>
    </row>
    <row r="46" spans="1:8" x14ac:dyDescent="0.25">
      <c r="A46">
        <v>9.4</v>
      </c>
      <c r="B46">
        <v>-4.8999999999999997E-6</v>
      </c>
      <c r="C46">
        <v>24566639</v>
      </c>
      <c r="D46">
        <v>1.6799999999999998E-5</v>
      </c>
      <c r="E46">
        <f t="shared" si="5"/>
        <v>2.0176691554292494E-5</v>
      </c>
      <c r="F46">
        <v>31084822</v>
      </c>
      <c r="G46">
        <f t="shared" si="2"/>
        <v>9.1069007948252338E-6</v>
      </c>
      <c r="H46">
        <f t="shared" si="0"/>
        <v>2.3323682766165366E-3</v>
      </c>
    </row>
    <row r="47" spans="1:8" x14ac:dyDescent="0.25">
      <c r="A47">
        <v>9.6</v>
      </c>
      <c r="B47">
        <v>-1.7309999999999999E-5</v>
      </c>
      <c r="C47">
        <v>24563315</v>
      </c>
      <c r="D47">
        <v>-1.202E-5</v>
      </c>
      <c r="E47">
        <f t="shared" si="5"/>
        <v>-8.6729324243726533E-6</v>
      </c>
      <c r="F47">
        <v>31091366</v>
      </c>
      <c r="G47">
        <f t="shared" si="2"/>
        <v>-1.2484921060807759E-5</v>
      </c>
      <c r="H47">
        <f t="shared" si="0"/>
        <v>1.2341596872888785E-2</v>
      </c>
    </row>
    <row r="48" spans="1:8" x14ac:dyDescent="0.25">
      <c r="A48">
        <v>9.8000000000000007</v>
      </c>
      <c r="B48">
        <v>-1.167E-5</v>
      </c>
      <c r="C48">
        <v>24452152</v>
      </c>
      <c r="D48">
        <v>4.4599999999999996E-6</v>
      </c>
      <c r="E48">
        <f t="shared" si="5"/>
        <v>7.7762429485763633E-6</v>
      </c>
      <c r="F48">
        <v>30993946</v>
      </c>
      <c r="G48">
        <f t="shared" si="2"/>
        <v>-7.9969847127823932E-7</v>
      </c>
      <c r="H48">
        <f t="shared" si="0"/>
        <v>3.2069196710495066E-4</v>
      </c>
    </row>
    <row r="49" spans="1:8" x14ac:dyDescent="0.25">
      <c r="A49">
        <v>10</v>
      </c>
      <c r="B49">
        <v>5.7890000000000003E-5</v>
      </c>
      <c r="C49">
        <v>24499813</v>
      </c>
      <c r="D49">
        <v>2.3439999999999999E-5</v>
      </c>
      <c r="E49">
        <f t="shared" si="5"/>
        <v>2.6724315176757282E-5</v>
      </c>
      <c r="F49">
        <v>31020061</v>
      </c>
      <c r="G49">
        <f t="shared" si="2"/>
        <v>4.047711026030492E-5</v>
      </c>
      <c r="H49">
        <f t="shared" si="0"/>
        <v>7.9241654494239689E-3</v>
      </c>
    </row>
    <row r="50" spans="1:8" x14ac:dyDescent="0.25">
      <c r="A50">
        <v>10.199999999999999</v>
      </c>
      <c r="B50">
        <v>1.3400000000000001E-6</v>
      </c>
      <c r="C50">
        <v>24412449</v>
      </c>
      <c r="D50">
        <v>3.0900000000000001E-6</v>
      </c>
      <c r="E50">
        <f t="shared" si="5"/>
        <v>6.3413770119238602E-6</v>
      </c>
      <c r="F50">
        <v>30895162</v>
      </c>
      <c r="G50">
        <f t="shared" si="2"/>
        <v>4.133799085020389E-6</v>
      </c>
      <c r="H50">
        <f t="shared" si="0"/>
        <v>5.3327163800589192E-4</v>
      </c>
    </row>
    <row r="51" spans="1:8" x14ac:dyDescent="0.25">
      <c r="A51">
        <v>10.4</v>
      </c>
      <c r="B51">
        <v>-2.8160000000000001E-5</v>
      </c>
      <c r="C51">
        <v>24304111</v>
      </c>
      <c r="D51">
        <v>2.1229999999999998E-5</v>
      </c>
      <c r="E51">
        <f t="shared" si="5"/>
        <v>2.4447516651317158E-5</v>
      </c>
      <c r="F51">
        <v>30800614</v>
      </c>
      <c r="G51">
        <f t="shared" si="2"/>
        <v>1.2448071898696947E-6</v>
      </c>
      <c r="H51">
        <f t="shared" si="0"/>
        <v>6.2028395601130774E-3</v>
      </c>
    </row>
    <row r="52" spans="1:8" x14ac:dyDescent="0.25">
      <c r="A52">
        <v>10.6</v>
      </c>
      <c r="B52">
        <v>3.1579999999999999E-5</v>
      </c>
      <c r="C52">
        <v>24292728</v>
      </c>
      <c r="D52">
        <v>6.7800000000000003E-6</v>
      </c>
      <c r="E52">
        <f t="shared" si="5"/>
        <v>9.9628179274372605E-6</v>
      </c>
      <c r="F52">
        <v>30761845</v>
      </c>
      <c r="G52">
        <f t="shared" si="2"/>
        <v>1.9501359334619597E-5</v>
      </c>
      <c r="H52">
        <f t="shared" si="0"/>
        <v>1.1014699750000555E-7</v>
      </c>
    </row>
    <row r="53" spans="1:8" x14ac:dyDescent="0.25">
      <c r="A53">
        <v>10.8</v>
      </c>
      <c r="B53">
        <v>-4.1699999999999999E-6</v>
      </c>
      <c r="C53">
        <v>24156623</v>
      </c>
      <c r="D53">
        <v>-1.119E-5</v>
      </c>
      <c r="E53">
        <f t="shared" si="5"/>
        <v>-8.0426395094865026E-6</v>
      </c>
      <c r="F53">
        <v>30637919</v>
      </c>
      <c r="G53">
        <f t="shared" si="2"/>
        <v>-6.335354637106871E-6</v>
      </c>
      <c r="H53">
        <f t="shared" si="0"/>
        <v>9.7478855507672664E-3</v>
      </c>
    </row>
    <row r="54" spans="1:8" x14ac:dyDescent="0.25">
      <c r="A54">
        <v>11</v>
      </c>
      <c r="B54">
        <v>3.6810000000000002E-5</v>
      </c>
      <c r="C54">
        <v>24364118</v>
      </c>
      <c r="D54">
        <v>5.6699999999999999E-6</v>
      </c>
      <c r="E54">
        <f t="shared" si="5"/>
        <v>8.7812199839413425E-6</v>
      </c>
      <c r="F54">
        <v>30866620</v>
      </c>
      <c r="G54">
        <f t="shared" si="2"/>
        <v>2.1145648351842112E-5</v>
      </c>
      <c r="H54">
        <f t="shared" si="0"/>
        <v>1.9296008914826644E-5</v>
      </c>
    </row>
    <row r="55" spans="1:8" x14ac:dyDescent="0.25">
      <c r="A55">
        <v>11.2</v>
      </c>
      <c r="B55">
        <v>3.1560000000000003E-5</v>
      </c>
      <c r="C55">
        <v>24138874</v>
      </c>
      <c r="D55">
        <v>4.6579999999999998E-5</v>
      </c>
      <c r="E55">
        <f t="shared" si="5"/>
        <v>4.9654468212944553E-5</v>
      </c>
      <c r="F55">
        <v>30619187</v>
      </c>
      <c r="G55">
        <f t="shared" si="2"/>
        <v>4.167792411491169E-5</v>
      </c>
      <c r="H55">
        <f t="shared" si="0"/>
        <v>4.9727938970819015E-2</v>
      </c>
    </row>
    <row r="56" spans="1:8" x14ac:dyDescent="0.25">
      <c r="A56">
        <v>11.4</v>
      </c>
      <c r="B56">
        <v>-6.6000000000000005E-5</v>
      </c>
      <c r="C56">
        <v>24188504</v>
      </c>
      <c r="D56">
        <v>5.9450000000000002E-5</v>
      </c>
      <c r="E56">
        <f t="shared" si="5"/>
        <v>6.2487173306711999E-5</v>
      </c>
      <c r="F56">
        <v>30656331</v>
      </c>
      <c r="G56">
        <f t="shared" si="2"/>
        <v>5.8198042558597838E-6</v>
      </c>
      <c r="H56">
        <f t="shared" si="0"/>
        <v>8.7236935670964591E-2</v>
      </c>
    </row>
    <row r="57" spans="1:8" x14ac:dyDescent="0.25">
      <c r="A57">
        <v>11.6</v>
      </c>
      <c r="B57">
        <v>-2.9500000000000001E-6</v>
      </c>
      <c r="C57">
        <v>24124049</v>
      </c>
      <c r="D57">
        <v>4.901E-5</v>
      </c>
      <c r="E57">
        <f t="shared" si="5"/>
        <v>5.2009399874249621E-5</v>
      </c>
      <c r="F57">
        <v>30577074</v>
      </c>
      <c r="G57">
        <f t="shared" si="2"/>
        <v>2.7771446741605679E-5</v>
      </c>
      <c r="H57">
        <f t="shared" si="0"/>
        <v>5.6730862893145599E-2</v>
      </c>
    </row>
    <row r="58" spans="1:8" x14ac:dyDescent="0.25">
      <c r="A58">
        <v>11.8</v>
      </c>
      <c r="B58">
        <v>-1.224E-5</v>
      </c>
      <c r="C58">
        <v>24073258</v>
      </c>
      <c r="D58">
        <v>-5.4509999999999998E-5</v>
      </c>
      <c r="E58">
        <f t="shared" si="5"/>
        <v>-5.1548790845820656E-5</v>
      </c>
      <c r="F58">
        <v>30450745</v>
      </c>
      <c r="G58">
        <f t="shared" si="2"/>
        <v>-3.4193303140718022E-5</v>
      </c>
      <c r="H58">
        <f t="shared" si="0"/>
        <v>0.11065803894393672</v>
      </c>
    </row>
    <row r="59" spans="1:8" x14ac:dyDescent="0.25">
      <c r="A59">
        <v>12</v>
      </c>
      <c r="B59">
        <v>-3.14E-6</v>
      </c>
      <c r="C59">
        <v>24154107</v>
      </c>
      <c r="D59">
        <v>-3.2079999999999998E-5</v>
      </c>
      <c r="E59">
        <f t="shared" si="5"/>
        <v>-2.9157340841291232E-5</v>
      </c>
      <c r="F59">
        <v>30599253</v>
      </c>
      <c r="G59">
        <f t="shared" si="2"/>
        <v>-1.7679951425627635E-5</v>
      </c>
      <c r="H59">
        <f t="shared" si="0"/>
        <v>4.3477179539425842E-2</v>
      </c>
    </row>
    <row r="60" spans="1:8" x14ac:dyDescent="0.25">
      <c r="A60">
        <v>12.2</v>
      </c>
      <c r="B60">
        <v>2.2030000000000001E-5</v>
      </c>
      <c r="C60">
        <v>24207713</v>
      </c>
      <c r="D60">
        <v>-1.827E-5</v>
      </c>
      <c r="E60">
        <f t="shared" si="5"/>
        <v>-1.5386195188013123E-5</v>
      </c>
      <c r="F60">
        <v>30646851</v>
      </c>
      <c r="G60">
        <f t="shared" si="2"/>
        <v>1.1258404315463124E-6</v>
      </c>
      <c r="H60">
        <f t="shared" si="0"/>
        <v>1.72590036410207E-2</v>
      </c>
    </row>
    <row r="61" spans="1:8" x14ac:dyDescent="0.25">
      <c r="A61">
        <v>12.4</v>
      </c>
      <c r="B61">
        <v>-8.8000000000000004E-6</v>
      </c>
      <c r="C61">
        <v>24102109</v>
      </c>
      <c r="D61">
        <v>-1.5970000000000001E-5</v>
      </c>
      <c r="E61">
        <f t="shared" si="5"/>
        <v>-1.3125301916945963E-5</v>
      </c>
      <c r="F61">
        <v>30566639</v>
      </c>
      <c r="G61">
        <f t="shared" si="2"/>
        <v>-1.1218382478071296E-5</v>
      </c>
      <c r="H61">
        <f t="shared" si="0"/>
        <v>1.3845050920062446E-2</v>
      </c>
    </row>
    <row r="62" spans="1:8" x14ac:dyDescent="0.25">
      <c r="A62">
        <v>12.6</v>
      </c>
      <c r="B62">
        <v>-4.1310000000000003E-5</v>
      </c>
      <c r="C62">
        <v>24139480</v>
      </c>
      <c r="D62">
        <v>-2.2059999999999999E-5</v>
      </c>
      <c r="E62">
        <f t="shared" si="5"/>
        <v>-1.9254611886413566E-5</v>
      </c>
      <c r="F62">
        <v>30615994</v>
      </c>
      <c r="G62">
        <f t="shared" si="2"/>
        <v>-2.8977942932002865E-5</v>
      </c>
      <c r="H62">
        <f t="shared" si="0"/>
        <v>2.2699102600840102E-2</v>
      </c>
    </row>
    <row r="63" spans="1:8" x14ac:dyDescent="0.25">
      <c r="A63">
        <v>12.8</v>
      </c>
      <c r="B63">
        <v>-3.2899999999999998E-6</v>
      </c>
      <c r="C63">
        <v>24025861</v>
      </c>
      <c r="D63">
        <v>7.9000000000000006E-6</v>
      </c>
      <c r="E63">
        <f t="shared" si="5"/>
        <v>1.0665921340628269E-5</v>
      </c>
      <c r="F63">
        <v>30412289</v>
      </c>
      <c r="G63">
        <f t="shared" si="2"/>
        <v>4.5065822327256583E-6</v>
      </c>
      <c r="H63">
        <f t="shared" si="0"/>
        <v>2.5052356473856001E-4</v>
      </c>
    </row>
    <row r="64" spans="1:8" x14ac:dyDescent="0.25">
      <c r="A64">
        <v>13</v>
      </c>
      <c r="B64">
        <v>2.6590000000000001E-5</v>
      </c>
      <c r="C64">
        <v>23865191</v>
      </c>
      <c r="D64">
        <v>-1.2819999999999999E-5</v>
      </c>
      <c r="E64">
        <f t="shared" si="5"/>
        <v>-1.0093658385501924E-5</v>
      </c>
      <c r="F64">
        <v>30254591</v>
      </c>
      <c r="G64">
        <f t="shared" si="2"/>
        <v>6.0827281703189246E-6</v>
      </c>
      <c r="H64">
        <f t="shared" si="0"/>
        <v>9.4948809701936778E-3</v>
      </c>
    </row>
    <row r="65" spans="1:8" x14ac:dyDescent="0.25">
      <c r="A65">
        <v>13.2</v>
      </c>
      <c r="B65">
        <v>2.4999999999999999E-7</v>
      </c>
      <c r="C65">
        <v>23888905</v>
      </c>
      <c r="D65">
        <v>-4.5380000000000003E-5</v>
      </c>
      <c r="E65">
        <f t="shared" si="5"/>
        <v>-4.2693309687951288E-5</v>
      </c>
      <c r="F65">
        <v>30236744</v>
      </c>
      <c r="G65">
        <f t="shared" si="2"/>
        <v>-2.3739843734664557E-5</v>
      </c>
      <c r="H65">
        <f t="shared" si="0"/>
        <v>7.6031197728262098E-2</v>
      </c>
    </row>
    <row r="66" spans="1:8" x14ac:dyDescent="0.25">
      <c r="A66">
        <v>13.4</v>
      </c>
      <c r="B66">
        <v>3.4879999999999998E-5</v>
      </c>
      <c r="C66">
        <v>23909784</v>
      </c>
      <c r="D66">
        <v>-4.9910000000000002E-5</v>
      </c>
      <c r="E66">
        <f t="shared" si="5"/>
        <v>-4.7262993554545781E-5</v>
      </c>
      <c r="F66">
        <v>30243224</v>
      </c>
      <c r="G66">
        <f t="shared" si="2"/>
        <v>-1.0994994683595125E-5</v>
      </c>
      <c r="H66">
        <f t="shared" ref="H66:H129" si="6">($J$2*EXP(-$J$1*(A66-0.1)/100)+$J$3-D66)^2*(F66)</f>
        <v>8.9991654108953656E-2</v>
      </c>
    </row>
    <row r="67" spans="1:8" x14ac:dyDescent="0.25">
      <c r="A67">
        <v>13.6</v>
      </c>
      <c r="B67">
        <v>1.63E-5</v>
      </c>
      <c r="C67">
        <v>23827255</v>
      </c>
      <c r="D67">
        <v>5.5500000000000002E-6</v>
      </c>
      <c r="E67">
        <f t="shared" si="5"/>
        <v>8.1573267666903324E-6</v>
      </c>
      <c r="F67">
        <v>30171719</v>
      </c>
      <c r="G67">
        <f t="shared" ref="G67:G130" si="7">(B67*C67+E67*F67)/(C67+F67)</f>
        <v>1.1750312654010042E-5</v>
      </c>
      <c r="H67">
        <f t="shared" si="6"/>
        <v>3.2194043527266932E-5</v>
      </c>
    </row>
    <row r="68" spans="1:8" x14ac:dyDescent="0.25">
      <c r="A68">
        <v>13.8</v>
      </c>
      <c r="B68">
        <v>4.1500000000000001E-6</v>
      </c>
      <c r="C68">
        <v>23749014</v>
      </c>
      <c r="D68">
        <v>-9.6299999999999993E-6</v>
      </c>
      <c r="E68">
        <f t="shared" si="5"/>
        <v>-7.062314132130162E-6</v>
      </c>
      <c r="F68">
        <v>30081100</v>
      </c>
      <c r="G68">
        <f t="shared" si="7"/>
        <v>-2.11561449674843E-6</v>
      </c>
      <c r="H68">
        <f t="shared" si="6"/>
        <v>5.9202984610012962E-3</v>
      </c>
    </row>
    <row r="69" spans="1:8" x14ac:dyDescent="0.25">
      <c r="A69">
        <v>14</v>
      </c>
      <c r="B69">
        <v>6.4179999999999999E-5</v>
      </c>
      <c r="C69">
        <v>23762508</v>
      </c>
      <c r="D69">
        <v>6.2399999999999999E-5</v>
      </c>
      <c r="E69">
        <f t="shared" si="5"/>
        <v>6.492811627758756E-5</v>
      </c>
      <c r="F69">
        <v>30116847</v>
      </c>
      <c r="G69">
        <f t="shared" si="7"/>
        <v>6.4598173221827053E-5</v>
      </c>
      <c r="H69">
        <f t="shared" si="6"/>
        <v>0.10171646257627333</v>
      </c>
    </row>
    <row r="70" spans="1:8" x14ac:dyDescent="0.25">
      <c r="A70">
        <v>14.2</v>
      </c>
      <c r="B70">
        <v>4.0370000000000001E-5</v>
      </c>
      <c r="C70">
        <v>23697557</v>
      </c>
      <c r="D70">
        <v>7.8250000000000005E-5</v>
      </c>
      <c r="E70">
        <f t="shared" ref="E70:E133" si="8">D70-0.0000492*EXP(-16.615*(A70-0.1)/100)+0.0000492*EXP(-13.615*(A70-0.1)/100)</f>
        <v>8.0738648553424735E-5</v>
      </c>
      <c r="F70">
        <v>30004818</v>
      </c>
      <c r="G70">
        <f t="shared" si="7"/>
        <v>6.2924941988161094E-5</v>
      </c>
      <c r="H70">
        <f t="shared" si="6"/>
        <v>0.16464394535019788</v>
      </c>
    </row>
    <row r="71" spans="1:8" x14ac:dyDescent="0.25">
      <c r="A71">
        <v>14.4</v>
      </c>
      <c r="B71">
        <v>-1.3550000000000001E-5</v>
      </c>
      <c r="C71">
        <v>23679943</v>
      </c>
      <c r="D71">
        <v>1.3540000000000001E-5</v>
      </c>
      <c r="E71">
        <f t="shared" si="8"/>
        <v>1.5989311370756692E-5</v>
      </c>
      <c r="F71">
        <v>29980360</v>
      </c>
      <c r="G71">
        <f t="shared" si="7"/>
        <v>2.9538052253894105E-6</v>
      </c>
      <c r="H71">
        <f t="shared" si="6"/>
        <v>2.6903965892007219E-3</v>
      </c>
    </row>
    <row r="72" spans="1:8" x14ac:dyDescent="0.25">
      <c r="A72">
        <v>14.6</v>
      </c>
      <c r="B72">
        <v>2.2690000000000001E-5</v>
      </c>
      <c r="C72">
        <v>23687765</v>
      </c>
      <c r="D72">
        <v>3.8470000000000003E-5</v>
      </c>
      <c r="E72">
        <f t="shared" si="8"/>
        <v>4.0880131608003014E-5</v>
      </c>
      <c r="F72">
        <v>29969214</v>
      </c>
      <c r="G72">
        <f t="shared" si="7"/>
        <v>3.2849795743409381E-5</v>
      </c>
      <c r="H72">
        <f t="shared" si="6"/>
        <v>3.568467339521332E-2</v>
      </c>
    </row>
    <row r="73" spans="1:8" x14ac:dyDescent="0.25">
      <c r="A73">
        <v>14.8</v>
      </c>
      <c r="B73">
        <v>1.908E-5</v>
      </c>
      <c r="C73">
        <v>23579783</v>
      </c>
      <c r="D73">
        <v>2.2019999999999999E-5</v>
      </c>
      <c r="E73">
        <f t="shared" si="8"/>
        <v>2.4391134428453646E-5</v>
      </c>
      <c r="F73">
        <v>29887186</v>
      </c>
      <c r="G73">
        <f t="shared" si="7"/>
        <v>2.2048839743547044E-5</v>
      </c>
      <c r="H73">
        <f t="shared" si="6"/>
        <v>9.8530917472613548E-3</v>
      </c>
    </row>
    <row r="74" spans="1:8" x14ac:dyDescent="0.25">
      <c r="A74">
        <v>15</v>
      </c>
      <c r="B74">
        <v>1.049E-5</v>
      </c>
      <c r="C74">
        <v>23530188</v>
      </c>
      <c r="D74">
        <v>3.5439999999999999E-5</v>
      </c>
      <c r="E74">
        <f t="shared" si="8"/>
        <v>3.7772343358800434E-5</v>
      </c>
      <c r="F74">
        <v>29814518</v>
      </c>
      <c r="G74">
        <f t="shared" si="7"/>
        <v>2.5738184461887107E-5</v>
      </c>
      <c r="H74">
        <f t="shared" si="6"/>
        <v>2.991131559663493E-2</v>
      </c>
    </row>
    <row r="75" spans="1:8" x14ac:dyDescent="0.25">
      <c r="A75">
        <v>15.2</v>
      </c>
      <c r="B75">
        <v>7.0060000000000003E-5</v>
      </c>
      <c r="C75">
        <v>23701713</v>
      </c>
      <c r="D75">
        <v>6.4540000000000002E-5</v>
      </c>
      <c r="E75">
        <f t="shared" si="8"/>
        <v>6.683378036449812E-5</v>
      </c>
      <c r="F75">
        <v>30045253</v>
      </c>
      <c r="G75">
        <f t="shared" si="7"/>
        <v>6.8256501265164961E-5</v>
      </c>
      <c r="H75">
        <f t="shared" si="6"/>
        <v>0.11131518895834731</v>
      </c>
    </row>
    <row r="76" spans="1:8" x14ac:dyDescent="0.25">
      <c r="A76">
        <v>15.4</v>
      </c>
      <c r="B76">
        <v>3.1380000000000001E-5</v>
      </c>
      <c r="C76">
        <v>23646564</v>
      </c>
      <c r="D76">
        <v>6.05E-5</v>
      </c>
      <c r="E76">
        <f t="shared" si="8"/>
        <v>6.2755465922074703E-5</v>
      </c>
      <c r="F76">
        <v>30008724</v>
      </c>
      <c r="G76">
        <f t="shared" si="7"/>
        <v>4.8927901284714844E-5</v>
      </c>
      <c r="H76">
        <f t="shared" si="6"/>
        <v>9.7221382473736601E-2</v>
      </c>
    </row>
    <row r="77" spans="1:8" x14ac:dyDescent="0.25">
      <c r="A77">
        <v>15.6</v>
      </c>
      <c r="B77">
        <v>-2.3280000000000001E-5</v>
      </c>
      <c r="C77">
        <v>23498674</v>
      </c>
      <c r="D77">
        <v>2.037E-5</v>
      </c>
      <c r="E77">
        <f t="shared" si="8"/>
        <v>2.2587419088506851E-5</v>
      </c>
      <c r="F77">
        <v>29775126</v>
      </c>
      <c r="G77">
        <f t="shared" si="7"/>
        <v>2.3556442126354156E-6</v>
      </c>
      <c r="H77">
        <f t="shared" si="6"/>
        <v>8.4809526040527123E-3</v>
      </c>
    </row>
    <row r="78" spans="1:8" x14ac:dyDescent="0.25">
      <c r="A78">
        <v>15.8</v>
      </c>
      <c r="B78">
        <v>-8.1000000000000004E-6</v>
      </c>
      <c r="C78">
        <v>23603184</v>
      </c>
      <c r="D78">
        <v>-3.7629999999999997E-5</v>
      </c>
      <c r="E78">
        <f t="shared" si="8"/>
        <v>-3.5450342432228685E-5</v>
      </c>
      <c r="F78">
        <v>29924014</v>
      </c>
      <c r="G78">
        <f t="shared" si="7"/>
        <v>-2.3390021903384618E-5</v>
      </c>
      <c r="H78">
        <f t="shared" si="6"/>
        <v>5.0395036896497221E-2</v>
      </c>
    </row>
    <row r="79" spans="1:8" x14ac:dyDescent="0.25">
      <c r="A79">
        <v>16</v>
      </c>
      <c r="B79">
        <v>6.0579999999999999E-5</v>
      </c>
      <c r="C79">
        <v>23483979</v>
      </c>
      <c r="D79">
        <v>4.8300000000000003E-6</v>
      </c>
      <c r="E79">
        <f t="shared" si="8"/>
        <v>6.9721977746798622E-6</v>
      </c>
      <c r="F79">
        <v>29744583</v>
      </c>
      <c r="G79">
        <f t="shared" si="7"/>
        <v>3.06234942665064E-5</v>
      </c>
      <c r="H79">
        <f t="shared" si="6"/>
        <v>6.7343096096280952E-5</v>
      </c>
    </row>
    <row r="80" spans="1:8" x14ac:dyDescent="0.25">
      <c r="A80">
        <v>16.2</v>
      </c>
      <c r="B80">
        <v>9.0699999999999996E-6</v>
      </c>
      <c r="C80">
        <v>23663690</v>
      </c>
      <c r="D80">
        <v>-2.0270000000000001E-5</v>
      </c>
      <c r="E80">
        <f t="shared" si="8"/>
        <v>-1.8164945103899029E-5</v>
      </c>
      <c r="F80">
        <v>29964854</v>
      </c>
      <c r="G80">
        <f t="shared" si="7"/>
        <v>-6.1474773519182114E-6</v>
      </c>
      <c r="H80">
        <f t="shared" si="6"/>
        <v>1.6569940746725575E-2</v>
      </c>
    </row>
    <row r="81" spans="1:8" x14ac:dyDescent="0.25">
      <c r="A81">
        <v>16.399999999999999</v>
      </c>
      <c r="B81">
        <v>7.9919999999999994E-5</v>
      </c>
      <c r="C81">
        <v>23623408</v>
      </c>
      <c r="D81">
        <v>4.7979999999999998E-5</v>
      </c>
      <c r="E81">
        <f t="shared" si="8"/>
        <v>5.0048242949667768E-5</v>
      </c>
      <c r="F81">
        <v>29952594</v>
      </c>
      <c r="G81">
        <f t="shared" si="7"/>
        <v>6.3219675645912528E-5</v>
      </c>
      <c r="H81">
        <f t="shared" si="6"/>
        <v>6.0147573439055871E-2</v>
      </c>
    </row>
    <row r="82" spans="1:8" x14ac:dyDescent="0.25">
      <c r="A82">
        <v>16.600000000000001</v>
      </c>
      <c r="B82">
        <v>3.1210000000000001E-5</v>
      </c>
      <c r="C82">
        <v>23687861</v>
      </c>
      <c r="D82">
        <v>-5.948E-5</v>
      </c>
      <c r="E82">
        <f t="shared" si="8"/>
        <v>-5.7448225159931711E-5</v>
      </c>
      <c r="F82">
        <v>29978720</v>
      </c>
      <c r="G82">
        <f t="shared" si="7"/>
        <v>-1.8315422679088649E-5</v>
      </c>
      <c r="H82">
        <f t="shared" si="6"/>
        <v>0.11737991219815623</v>
      </c>
    </row>
    <row r="83" spans="1:8" x14ac:dyDescent="0.25">
      <c r="A83">
        <v>16.8</v>
      </c>
      <c r="B83">
        <v>5.5040000000000002E-5</v>
      </c>
      <c r="C83">
        <v>23547025</v>
      </c>
      <c r="D83">
        <v>-2.213E-5</v>
      </c>
      <c r="E83">
        <f t="shared" si="8"/>
        <v>-2.013433758698962E-5</v>
      </c>
      <c r="F83">
        <v>29802301</v>
      </c>
      <c r="G83">
        <f t="shared" si="7"/>
        <v>1.3045688089797456E-5</v>
      </c>
      <c r="H83">
        <f t="shared" si="6"/>
        <v>1.885229781125429E-2</v>
      </c>
    </row>
    <row r="84" spans="1:8" x14ac:dyDescent="0.25">
      <c r="A84">
        <v>17</v>
      </c>
      <c r="B84">
        <v>-6.2400000000000004E-6</v>
      </c>
      <c r="C84">
        <v>23652366</v>
      </c>
      <c r="D84">
        <v>-3.205E-5</v>
      </c>
      <c r="E84">
        <f t="shared" si="8"/>
        <v>-3.0090083493049729E-5</v>
      </c>
      <c r="F84">
        <v>30020525</v>
      </c>
      <c r="G84">
        <f t="shared" si="7"/>
        <v>-1.9579919173632488E-5</v>
      </c>
      <c r="H84">
        <f t="shared" si="6"/>
        <v>3.6777389891198754E-2</v>
      </c>
    </row>
    <row r="85" spans="1:8" x14ac:dyDescent="0.25">
      <c r="A85">
        <v>17.2</v>
      </c>
      <c r="B85">
        <v>-5.7599999999999999E-6</v>
      </c>
      <c r="C85">
        <v>23568108</v>
      </c>
      <c r="D85">
        <v>2.3519999999999998E-5</v>
      </c>
      <c r="E85">
        <f t="shared" si="8"/>
        <v>2.5444547002670751E-5</v>
      </c>
      <c r="F85">
        <v>29868745</v>
      </c>
      <c r="G85">
        <f t="shared" si="7"/>
        <v>1.1681907689872511E-5</v>
      </c>
      <c r="H85">
        <f t="shared" si="6"/>
        <v>1.2720337449833394E-2</v>
      </c>
    </row>
    <row r="86" spans="1:8" x14ac:dyDescent="0.25">
      <c r="A86">
        <v>17.399999999999999</v>
      </c>
      <c r="B86">
        <v>3.3149999999999999E-5</v>
      </c>
      <c r="C86">
        <v>23512173</v>
      </c>
      <c r="D86">
        <v>3.6799999999999999E-6</v>
      </c>
      <c r="E86">
        <f t="shared" si="8"/>
        <v>5.5695628707913687E-6</v>
      </c>
      <c r="F86">
        <v>29781986</v>
      </c>
      <c r="G86">
        <f t="shared" si="7"/>
        <v>1.7737425566543386E-5</v>
      </c>
      <c r="H86">
        <f t="shared" si="6"/>
        <v>2.2147135165588222E-5</v>
      </c>
    </row>
    <row r="87" spans="1:8" x14ac:dyDescent="0.25">
      <c r="A87">
        <v>17.600000000000001</v>
      </c>
      <c r="B87">
        <v>5.5899999999999997E-5</v>
      </c>
      <c r="C87">
        <v>23343887</v>
      </c>
      <c r="D87">
        <v>2.758E-5</v>
      </c>
      <c r="E87">
        <f t="shared" si="8"/>
        <v>2.9434972217290452E-5</v>
      </c>
      <c r="F87">
        <v>29602258</v>
      </c>
      <c r="G87">
        <f t="shared" si="7"/>
        <v>4.1103368811819331E-5</v>
      </c>
      <c r="H87">
        <f t="shared" si="6"/>
        <v>1.8244560252459754E-2</v>
      </c>
    </row>
    <row r="88" spans="1:8" x14ac:dyDescent="0.25">
      <c r="A88">
        <v>17.8</v>
      </c>
      <c r="B88">
        <v>1.0977E-4</v>
      </c>
      <c r="C88">
        <v>23642489</v>
      </c>
      <c r="D88">
        <v>3.5809999999999998E-5</v>
      </c>
      <c r="E88">
        <f t="shared" si="8"/>
        <v>3.7630782327115515E-5</v>
      </c>
      <c r="F88">
        <v>29932172</v>
      </c>
      <c r="G88">
        <f t="shared" si="7"/>
        <v>6.9465807103096406E-5</v>
      </c>
      <c r="H88">
        <f t="shared" si="6"/>
        <v>3.2828337624301325E-2</v>
      </c>
    </row>
    <row r="89" spans="1:8" x14ac:dyDescent="0.25">
      <c r="A89">
        <v>18</v>
      </c>
      <c r="B89">
        <v>9.9000000000000001E-6</v>
      </c>
      <c r="C89">
        <v>23418052</v>
      </c>
      <c r="D89">
        <v>1.61E-6</v>
      </c>
      <c r="E89">
        <f t="shared" si="8"/>
        <v>3.3969997059559808E-6</v>
      </c>
      <c r="F89">
        <v>29644809</v>
      </c>
      <c r="G89">
        <f t="shared" si="7"/>
        <v>6.2669467116769528E-6</v>
      </c>
      <c r="H89">
        <f t="shared" si="6"/>
        <v>3.1034513434750473E-5</v>
      </c>
    </row>
    <row r="90" spans="1:8" x14ac:dyDescent="0.25">
      <c r="A90">
        <v>18.2</v>
      </c>
      <c r="B90">
        <v>1.222E-5</v>
      </c>
      <c r="C90">
        <v>23608805</v>
      </c>
      <c r="D90">
        <v>8.6899999999999998E-6</v>
      </c>
      <c r="E90">
        <f t="shared" si="8"/>
        <v>1.0443630120249257E-5</v>
      </c>
      <c r="F90">
        <v>29900781</v>
      </c>
      <c r="G90">
        <f t="shared" si="7"/>
        <v>1.1227376981959397E-5</v>
      </c>
      <c r="H90">
        <f t="shared" si="6"/>
        <v>1.1178732799131969E-3</v>
      </c>
    </row>
    <row r="91" spans="1:8" x14ac:dyDescent="0.25">
      <c r="A91">
        <v>18.399999999999999</v>
      </c>
      <c r="B91">
        <v>-3.3939999999999997E-5</v>
      </c>
      <c r="C91">
        <v>23531108</v>
      </c>
      <c r="D91">
        <v>-2.9500000000000001E-6</v>
      </c>
      <c r="E91">
        <f t="shared" si="8"/>
        <v>-1.2293213645111338E-6</v>
      </c>
      <c r="F91">
        <v>29849958</v>
      </c>
      <c r="G91">
        <f t="shared" si="7"/>
        <v>-1.5648638350893182E-5</v>
      </c>
      <c r="H91">
        <f t="shared" si="6"/>
        <v>8.9308715823716912E-4</v>
      </c>
    </row>
    <row r="92" spans="1:8" x14ac:dyDescent="0.25">
      <c r="A92">
        <v>18.600000000000001</v>
      </c>
      <c r="B92">
        <v>2.1250000000000002E-5</v>
      </c>
      <c r="C92">
        <v>23462741</v>
      </c>
      <c r="D92">
        <v>2.0239999999999999E-5</v>
      </c>
      <c r="E92">
        <f t="shared" si="8"/>
        <v>2.1928149652900407E-5</v>
      </c>
      <c r="F92">
        <v>29702614</v>
      </c>
      <c r="G92">
        <f t="shared" si="7"/>
        <v>2.1628871115867371E-5</v>
      </c>
      <c r="H92">
        <f t="shared" si="6"/>
        <v>9.3836117081589603E-3</v>
      </c>
    </row>
    <row r="93" spans="1:8" x14ac:dyDescent="0.25">
      <c r="A93">
        <v>18.8</v>
      </c>
      <c r="B93">
        <v>2.968E-5</v>
      </c>
      <c r="C93">
        <v>23466339</v>
      </c>
      <c r="D93">
        <v>-3.8E-6</v>
      </c>
      <c r="E93">
        <f t="shared" si="8"/>
        <v>-2.1439530554509593E-6</v>
      </c>
      <c r="F93">
        <v>29739219</v>
      </c>
      <c r="G93">
        <f t="shared" si="7"/>
        <v>1.1892017974479748E-5</v>
      </c>
      <c r="H93">
        <f t="shared" si="6"/>
        <v>1.1482266682741834E-3</v>
      </c>
    </row>
    <row r="94" spans="1:8" x14ac:dyDescent="0.25">
      <c r="A94">
        <v>19</v>
      </c>
      <c r="B94">
        <v>3.5339999999999997E-5</v>
      </c>
      <c r="C94">
        <v>23323908</v>
      </c>
      <c r="D94">
        <v>1.6160000000000001E-5</v>
      </c>
      <c r="E94">
        <f t="shared" si="8"/>
        <v>1.7784373686939683E-5</v>
      </c>
      <c r="F94">
        <v>29529829</v>
      </c>
      <c r="G94">
        <f t="shared" si="7"/>
        <v>2.5531523391949149E-5</v>
      </c>
      <c r="H94">
        <f t="shared" si="6"/>
        <v>5.6210987782336795E-3</v>
      </c>
    </row>
    <row r="95" spans="1:8" x14ac:dyDescent="0.25">
      <c r="A95">
        <v>19.2</v>
      </c>
      <c r="B95">
        <v>3.2499999999999997E-5</v>
      </c>
      <c r="C95">
        <v>23441561</v>
      </c>
      <c r="D95">
        <v>2.7099999999999999E-6</v>
      </c>
      <c r="E95">
        <f t="shared" si="8"/>
        <v>4.3031324931687446E-6</v>
      </c>
      <c r="F95">
        <v>29673788</v>
      </c>
      <c r="G95">
        <f t="shared" si="7"/>
        <v>1.6747343104875404E-5</v>
      </c>
      <c r="H95">
        <f t="shared" si="6"/>
        <v>4.6479639531393592E-6</v>
      </c>
    </row>
    <row r="96" spans="1:8" x14ac:dyDescent="0.25">
      <c r="A96">
        <v>19.399999999999999</v>
      </c>
      <c r="B96">
        <v>2.0109999999999999E-5</v>
      </c>
      <c r="C96">
        <v>23447449</v>
      </c>
      <c r="D96">
        <v>4.8900000000000003E-5</v>
      </c>
      <c r="E96">
        <f t="shared" si="8"/>
        <v>5.0462325443684316E-5</v>
      </c>
      <c r="F96">
        <v>29704263</v>
      </c>
      <c r="G96">
        <f t="shared" si="7"/>
        <v>3.7072641911530353E-5</v>
      </c>
      <c r="H96">
        <f t="shared" si="6"/>
        <v>6.459630261962257E-2</v>
      </c>
    </row>
    <row r="97" spans="1:8" x14ac:dyDescent="0.25">
      <c r="A97">
        <v>19.600000000000001</v>
      </c>
      <c r="B97">
        <v>3.6220000000000002E-5</v>
      </c>
      <c r="C97">
        <v>23455217</v>
      </c>
      <c r="D97">
        <v>-1.9089999999999998E-5</v>
      </c>
      <c r="E97">
        <f t="shared" si="8"/>
        <v>-1.7558045884290759E-5</v>
      </c>
      <c r="F97">
        <v>29712988</v>
      </c>
      <c r="G97">
        <f t="shared" si="7"/>
        <v>6.1662031486039306E-6</v>
      </c>
      <c r="H97">
        <f t="shared" si="6"/>
        <v>1.3494487967043027E-2</v>
      </c>
    </row>
    <row r="98" spans="1:8" x14ac:dyDescent="0.25">
      <c r="A98">
        <v>19.8</v>
      </c>
      <c r="B98">
        <v>5.7479999999999999E-5</v>
      </c>
      <c r="C98">
        <v>23442512</v>
      </c>
      <c r="D98">
        <v>4.791E-5</v>
      </c>
      <c r="E98">
        <f t="shared" si="8"/>
        <v>4.9412019611379944E-5</v>
      </c>
      <c r="F98">
        <v>29724192</v>
      </c>
      <c r="G98">
        <f t="shared" si="7"/>
        <v>5.2969391290391494E-5</v>
      </c>
      <c r="H98">
        <f t="shared" si="6"/>
        <v>6.2169160784238599E-2</v>
      </c>
    </row>
    <row r="99" spans="1:8" x14ac:dyDescent="0.25">
      <c r="A99">
        <v>20</v>
      </c>
      <c r="B99">
        <v>3.3100000000000001E-6</v>
      </c>
      <c r="C99">
        <v>23359243</v>
      </c>
      <c r="D99">
        <v>1.273E-5</v>
      </c>
      <c r="E99">
        <f t="shared" si="8"/>
        <v>1.4202522584651344E-5</v>
      </c>
      <c r="F99">
        <v>29588400</v>
      </c>
      <c r="G99">
        <f t="shared" si="7"/>
        <v>9.3970002323559114E-6</v>
      </c>
      <c r="H99">
        <f t="shared" si="6"/>
        <v>3.3221826332857749E-3</v>
      </c>
    </row>
    <row r="100" spans="1:8" x14ac:dyDescent="0.25">
      <c r="A100">
        <v>20.2</v>
      </c>
      <c r="B100">
        <v>4.1449999999999998E-5</v>
      </c>
      <c r="C100">
        <v>23300328</v>
      </c>
      <c r="D100">
        <v>1.1200000000000001E-6</v>
      </c>
      <c r="E100">
        <f t="shared" si="8"/>
        <v>2.5634632670169309E-6</v>
      </c>
      <c r="F100">
        <v>29516064</v>
      </c>
      <c r="G100">
        <f t="shared" si="7"/>
        <v>1.9718536272809413E-5</v>
      </c>
      <c r="H100">
        <f t="shared" si="6"/>
        <v>2.7899471445274175E-5</v>
      </c>
    </row>
    <row r="101" spans="1:8" x14ac:dyDescent="0.25">
      <c r="A101">
        <v>20.399999999999999</v>
      </c>
      <c r="B101">
        <v>4.3519999999999997E-5</v>
      </c>
      <c r="C101">
        <v>23345848</v>
      </c>
      <c r="D101">
        <v>-8.1899999999999995E-6</v>
      </c>
      <c r="E101">
        <f t="shared" si="8"/>
        <v>-6.7751585079092978E-6</v>
      </c>
      <c r="F101">
        <v>29594602</v>
      </c>
      <c r="G101">
        <f t="shared" si="7"/>
        <v>1.5404160437463425E-5</v>
      </c>
      <c r="H101">
        <f t="shared" si="6"/>
        <v>3.104439929979861E-3</v>
      </c>
    </row>
    <row r="102" spans="1:8" x14ac:dyDescent="0.25">
      <c r="A102">
        <v>20.6</v>
      </c>
      <c r="B102">
        <v>2.5600000000000001E-6</v>
      </c>
      <c r="C102">
        <v>23311320</v>
      </c>
      <c r="D102">
        <v>-1.8280000000000001E-5</v>
      </c>
      <c r="E102">
        <f t="shared" si="8"/>
        <v>-1.6893343280903739E-5</v>
      </c>
      <c r="F102">
        <v>29525108</v>
      </c>
      <c r="G102">
        <f t="shared" si="7"/>
        <v>-8.3105694739575735E-6</v>
      </c>
      <c r="H102">
        <f t="shared" si="6"/>
        <v>1.2158720847495337E-2</v>
      </c>
    </row>
    <row r="103" spans="1:8" x14ac:dyDescent="0.25">
      <c r="A103">
        <v>20.8</v>
      </c>
      <c r="B103">
        <v>7.2819999999999997E-5</v>
      </c>
      <c r="C103">
        <v>23107966</v>
      </c>
      <c r="D103">
        <v>4.4749999999999997E-5</v>
      </c>
      <c r="E103">
        <f t="shared" si="8"/>
        <v>4.61089080553066E-5</v>
      </c>
      <c r="F103">
        <v>29291988</v>
      </c>
      <c r="G103">
        <f t="shared" si="7"/>
        <v>5.7888288710504287E-5</v>
      </c>
      <c r="H103">
        <f t="shared" si="6"/>
        <v>5.3594523532602571E-2</v>
      </c>
    </row>
    <row r="104" spans="1:8" x14ac:dyDescent="0.25">
      <c r="A104">
        <v>21</v>
      </c>
      <c r="B104">
        <v>6.037E-5</v>
      </c>
      <c r="C104">
        <v>23176479</v>
      </c>
      <c r="D104">
        <v>-6.7000000000000002E-6</v>
      </c>
      <c r="E104">
        <f t="shared" si="8"/>
        <v>-5.3684057225237149E-6</v>
      </c>
      <c r="F104">
        <v>29338143</v>
      </c>
      <c r="G104">
        <f t="shared" si="7"/>
        <v>2.3644176329795938E-5</v>
      </c>
      <c r="H104">
        <f t="shared" si="6"/>
        <v>2.1895500770646083E-3</v>
      </c>
    </row>
    <row r="105" spans="1:8" x14ac:dyDescent="0.25">
      <c r="A105">
        <v>21.2</v>
      </c>
      <c r="B105">
        <v>3.3949999999999999E-5</v>
      </c>
      <c r="C105">
        <v>23032446</v>
      </c>
      <c r="D105">
        <v>5.6200000000000004E-6</v>
      </c>
      <c r="E105">
        <f t="shared" si="8"/>
        <v>6.9247138523065088E-6</v>
      </c>
      <c r="F105">
        <v>29236642</v>
      </c>
      <c r="G105">
        <f t="shared" si="7"/>
        <v>1.8833443613026617E-5</v>
      </c>
      <c r="H105">
        <f t="shared" si="6"/>
        <v>4.0379246134789645E-4</v>
      </c>
    </row>
    <row r="106" spans="1:8" x14ac:dyDescent="0.25">
      <c r="A106">
        <v>21.4</v>
      </c>
      <c r="B106">
        <v>3.6399999999999997E-5</v>
      </c>
      <c r="C106">
        <v>23156178</v>
      </c>
      <c r="D106">
        <v>5.0670000000000001E-5</v>
      </c>
      <c r="E106">
        <f t="shared" si="8"/>
        <v>5.1948264955981686E-5</v>
      </c>
      <c r="F106">
        <v>29348387</v>
      </c>
      <c r="G106">
        <f t="shared" si="7"/>
        <v>4.5090987100010979E-5</v>
      </c>
      <c r="H106">
        <f t="shared" si="6"/>
        <v>6.9892850859193847E-2</v>
      </c>
    </row>
    <row r="107" spans="1:8" x14ac:dyDescent="0.25">
      <c r="A107">
        <v>21.6</v>
      </c>
      <c r="B107">
        <v>9.9599999999999995E-6</v>
      </c>
      <c r="C107">
        <v>23087082</v>
      </c>
      <c r="D107">
        <v>3.341E-5</v>
      </c>
      <c r="E107">
        <f t="shared" si="8"/>
        <v>3.46622454928149E-5</v>
      </c>
      <c r="F107">
        <v>29305305</v>
      </c>
      <c r="G107">
        <f t="shared" si="7"/>
        <v>2.3777023422731551E-5</v>
      </c>
      <c r="H107">
        <f t="shared" si="6"/>
        <v>2.9214157974852405E-2</v>
      </c>
    </row>
    <row r="108" spans="1:8" x14ac:dyDescent="0.25">
      <c r="A108">
        <v>21.8</v>
      </c>
      <c r="B108">
        <v>9.6260000000000003E-5</v>
      </c>
      <c r="C108">
        <v>23051004</v>
      </c>
      <c r="D108">
        <v>-4.6299999999999997E-6</v>
      </c>
      <c r="E108">
        <f t="shared" si="8"/>
        <v>-3.4033468869617938E-6</v>
      </c>
      <c r="F108">
        <v>29199480</v>
      </c>
      <c r="G108">
        <f t="shared" si="7"/>
        <v>4.0564479473168085E-5</v>
      </c>
      <c r="H108">
        <f t="shared" si="6"/>
        <v>1.2089169157450356E-3</v>
      </c>
    </row>
    <row r="109" spans="1:8" x14ac:dyDescent="0.25">
      <c r="A109">
        <v>22</v>
      </c>
      <c r="B109">
        <v>1.3020000000000001E-5</v>
      </c>
      <c r="C109">
        <v>22900527</v>
      </c>
      <c r="D109">
        <v>2.3770000000000001E-5</v>
      </c>
      <c r="E109">
        <f t="shared" si="8"/>
        <v>2.4971485229772214E-5</v>
      </c>
      <c r="F109">
        <v>29038668</v>
      </c>
      <c r="G109">
        <f t="shared" si="7"/>
        <v>1.9701952072885593E-5</v>
      </c>
      <c r="H109">
        <f t="shared" si="6"/>
        <v>1.4050287227940736E-2</v>
      </c>
    </row>
    <row r="110" spans="1:8" x14ac:dyDescent="0.25">
      <c r="A110">
        <v>22.2</v>
      </c>
      <c r="B110">
        <v>4.2469999999999998E-5</v>
      </c>
      <c r="C110">
        <v>22896135</v>
      </c>
      <c r="D110">
        <v>-9.5000000000000001E-7</v>
      </c>
      <c r="E110">
        <f t="shared" si="8"/>
        <v>2.2673903520831264E-7</v>
      </c>
      <c r="F110">
        <v>29045696</v>
      </c>
      <c r="G110">
        <f t="shared" si="7"/>
        <v>1.8847711520566032E-5</v>
      </c>
      <c r="H110">
        <f t="shared" si="6"/>
        <v>2.1072294567699702E-4</v>
      </c>
    </row>
    <row r="111" spans="1:8" x14ac:dyDescent="0.25">
      <c r="A111">
        <v>22.4</v>
      </c>
      <c r="B111">
        <v>6.5380000000000001E-5</v>
      </c>
      <c r="C111">
        <v>22967668</v>
      </c>
      <c r="D111">
        <v>-6.8399999999999997E-6</v>
      </c>
      <c r="E111">
        <f t="shared" si="8"/>
        <v>-5.6875884839645438E-6</v>
      </c>
      <c r="F111">
        <v>29083896</v>
      </c>
      <c r="G111">
        <f t="shared" si="7"/>
        <v>2.5670869407143608E-5</v>
      </c>
      <c r="H111">
        <f t="shared" si="6"/>
        <v>2.1283304179856499E-3</v>
      </c>
    </row>
    <row r="112" spans="1:8" x14ac:dyDescent="0.25">
      <c r="A112">
        <v>22.6</v>
      </c>
      <c r="B112">
        <v>4.7559999999999999E-5</v>
      </c>
      <c r="C112">
        <v>23095006</v>
      </c>
      <c r="D112">
        <v>-1.615E-5</v>
      </c>
      <c r="E112">
        <f t="shared" si="8"/>
        <v>-1.5021500531857685E-5</v>
      </c>
      <c r="F112">
        <v>29284701</v>
      </c>
      <c r="G112">
        <f t="shared" si="7"/>
        <v>1.2571630721668731E-5</v>
      </c>
      <c r="H112">
        <f t="shared" si="6"/>
        <v>9.3165402341270302E-3</v>
      </c>
    </row>
    <row r="113" spans="1:8" x14ac:dyDescent="0.25">
      <c r="A113">
        <v>22.8</v>
      </c>
      <c r="B113">
        <v>2.2770000000000001E-5</v>
      </c>
      <c r="C113">
        <v>22943385</v>
      </c>
      <c r="D113">
        <v>3.1390000000000003E-5</v>
      </c>
      <c r="E113">
        <f t="shared" si="8"/>
        <v>3.2494999510624404E-5</v>
      </c>
      <c r="F113">
        <v>29070241</v>
      </c>
      <c r="G113">
        <f t="shared" si="7"/>
        <v>2.8205269586833527E-5</v>
      </c>
      <c r="H113">
        <f t="shared" si="6"/>
        <v>2.5695768351264719E-2</v>
      </c>
    </row>
    <row r="114" spans="1:8" x14ac:dyDescent="0.25">
      <c r="A114">
        <v>23</v>
      </c>
      <c r="B114">
        <v>4.0800000000000002E-5</v>
      </c>
      <c r="C114">
        <v>23000989</v>
      </c>
      <c r="D114">
        <v>-1.082E-5</v>
      </c>
      <c r="E114">
        <f t="shared" si="8"/>
        <v>-9.7380919008754058E-6</v>
      </c>
      <c r="F114">
        <v>29161495</v>
      </c>
      <c r="G114">
        <f t="shared" si="7"/>
        <v>1.2546623219152701E-5</v>
      </c>
      <c r="H114">
        <f t="shared" si="6"/>
        <v>4.5222096450583307E-3</v>
      </c>
    </row>
    <row r="115" spans="1:8" x14ac:dyDescent="0.25">
      <c r="A115">
        <v>23.2</v>
      </c>
      <c r="B115">
        <v>-1.084E-5</v>
      </c>
      <c r="C115">
        <v>23038189</v>
      </c>
      <c r="D115">
        <v>6.0599999999999996E-6</v>
      </c>
      <c r="E115">
        <f t="shared" si="8"/>
        <v>7.1192215385345823E-6</v>
      </c>
      <c r="F115">
        <v>29185959</v>
      </c>
      <c r="G115">
        <f t="shared" si="7"/>
        <v>-8.033192006198499E-7</v>
      </c>
      <c r="H115">
        <f t="shared" si="6"/>
        <v>5.7862145482304075E-4</v>
      </c>
    </row>
    <row r="116" spans="1:8" x14ac:dyDescent="0.25">
      <c r="A116">
        <v>23.4</v>
      </c>
      <c r="B116">
        <v>7.1300000000000003E-6</v>
      </c>
      <c r="C116">
        <v>23075330</v>
      </c>
      <c r="D116">
        <v>9.5899999999999997E-6</v>
      </c>
      <c r="E116">
        <f t="shared" si="8"/>
        <v>1.0626935995083397E-5</v>
      </c>
      <c r="F116">
        <v>29237862</v>
      </c>
      <c r="G116">
        <f t="shared" si="7"/>
        <v>9.0844387971409037E-6</v>
      </c>
      <c r="H116">
        <f t="shared" si="6"/>
        <v>1.8745981190162E-3</v>
      </c>
    </row>
    <row r="117" spans="1:8" x14ac:dyDescent="0.25">
      <c r="A117">
        <v>23.6</v>
      </c>
      <c r="B117">
        <v>3.0700000000000001E-5</v>
      </c>
      <c r="C117">
        <v>22914612</v>
      </c>
      <c r="D117">
        <v>-4.5559999999999997E-5</v>
      </c>
      <c r="E117">
        <f t="shared" si="8"/>
        <v>-4.454495249216147E-5</v>
      </c>
      <c r="F117">
        <v>29023202</v>
      </c>
      <c r="G117">
        <f t="shared" si="7"/>
        <v>-1.1347388741859749E-5</v>
      </c>
      <c r="H117">
        <f t="shared" si="6"/>
        <v>6.4437138041866737E-2</v>
      </c>
    </row>
    <row r="118" spans="1:8" x14ac:dyDescent="0.25">
      <c r="A118">
        <v>23.8</v>
      </c>
      <c r="B118">
        <v>-2.3620000000000001E-5</v>
      </c>
      <c r="C118">
        <v>22738032</v>
      </c>
      <c r="D118">
        <v>-4.6500000000000004E-6</v>
      </c>
      <c r="E118">
        <f t="shared" si="8"/>
        <v>-3.6564480003560917E-6</v>
      </c>
      <c r="F118">
        <v>28796936</v>
      </c>
      <c r="G118">
        <f t="shared" si="7"/>
        <v>-1.2464678640987657E-5</v>
      </c>
      <c r="H118">
        <f t="shared" si="6"/>
        <v>1.1019057966026448E-3</v>
      </c>
    </row>
    <row r="119" spans="1:8" x14ac:dyDescent="0.25">
      <c r="A119">
        <v>24</v>
      </c>
      <c r="B119">
        <v>7.8900000000000007E-6</v>
      </c>
      <c r="C119">
        <v>22851399</v>
      </c>
      <c r="D119">
        <v>5.7799999999999997E-6</v>
      </c>
      <c r="E119">
        <f t="shared" si="8"/>
        <v>6.7524452875182474E-6</v>
      </c>
      <c r="F119">
        <v>28937035</v>
      </c>
      <c r="G119">
        <f t="shared" si="7"/>
        <v>7.2543858679044161E-6</v>
      </c>
      <c r="H119">
        <f t="shared" si="6"/>
        <v>5.2674176693926552E-4</v>
      </c>
    </row>
    <row r="120" spans="1:8" x14ac:dyDescent="0.25">
      <c r="A120">
        <v>24.2</v>
      </c>
      <c r="B120">
        <v>-8.2199999999999992E-6</v>
      </c>
      <c r="C120">
        <v>22766157</v>
      </c>
      <c r="D120">
        <v>-1.7580000000000001E-5</v>
      </c>
      <c r="E120">
        <f t="shared" si="8"/>
        <v>-1.6628276907463814E-5</v>
      </c>
      <c r="F120">
        <v>28879316</v>
      </c>
      <c r="G120">
        <f t="shared" si="7"/>
        <v>-1.2921772909043747E-5</v>
      </c>
      <c r="H120">
        <f t="shared" si="6"/>
        <v>1.0504452941253812E-2</v>
      </c>
    </row>
    <row r="121" spans="1:8" x14ac:dyDescent="0.25">
      <c r="A121">
        <v>24.4</v>
      </c>
      <c r="B121">
        <v>8.1699999999999997E-6</v>
      </c>
      <c r="C121">
        <v>22871000</v>
      </c>
      <c r="D121">
        <v>-6.321E-5</v>
      </c>
      <c r="E121">
        <f t="shared" si="8"/>
        <v>-6.2278618950785999E-5</v>
      </c>
      <c r="F121">
        <v>29004436</v>
      </c>
      <c r="G121">
        <f t="shared" si="7"/>
        <v>-3.1219017562116678E-5</v>
      </c>
      <c r="H121">
        <f t="shared" si="6"/>
        <v>0.12134363546721845</v>
      </c>
    </row>
    <row r="122" spans="1:8" x14ac:dyDescent="0.25">
      <c r="A122">
        <v>24.6</v>
      </c>
      <c r="B122">
        <v>8.0779999999999996E-5</v>
      </c>
      <c r="C122">
        <v>22919815</v>
      </c>
      <c r="D122">
        <v>7.0999999999999998E-6</v>
      </c>
      <c r="E122">
        <f t="shared" si="8"/>
        <v>8.0114147144206195E-6</v>
      </c>
      <c r="F122">
        <v>29024293</v>
      </c>
      <c r="G122">
        <f t="shared" si="7"/>
        <v>4.011982078344391E-5</v>
      </c>
      <c r="H122">
        <f t="shared" si="6"/>
        <v>9.2630742470494571E-4</v>
      </c>
    </row>
    <row r="123" spans="1:8" x14ac:dyDescent="0.25">
      <c r="A123">
        <v>24.8</v>
      </c>
      <c r="B123">
        <v>1.768E-5</v>
      </c>
      <c r="C123">
        <v>22799061</v>
      </c>
      <c r="D123">
        <v>-2.497E-5</v>
      </c>
      <c r="E123">
        <f t="shared" si="8"/>
        <v>-2.4078180424165878E-5</v>
      </c>
      <c r="F123">
        <v>28938348</v>
      </c>
      <c r="G123">
        <f t="shared" si="7"/>
        <v>-5.6766539244611141E-6</v>
      </c>
      <c r="H123">
        <f t="shared" si="6"/>
        <v>2.0170492080358572E-2</v>
      </c>
    </row>
    <row r="124" spans="1:8" x14ac:dyDescent="0.25">
      <c r="A124">
        <v>25</v>
      </c>
      <c r="B124">
        <v>7.8199999999999997E-6</v>
      </c>
      <c r="C124">
        <v>22792731</v>
      </c>
      <c r="D124">
        <v>-4.8659999999999998E-5</v>
      </c>
      <c r="E124">
        <f t="shared" si="8"/>
        <v>-4.7787408940037305E-5</v>
      </c>
      <c r="F124">
        <v>28894373</v>
      </c>
      <c r="G124">
        <f t="shared" si="7"/>
        <v>-2.3265920686850101E-5</v>
      </c>
      <c r="H124">
        <f t="shared" si="6"/>
        <v>7.2444350671710456E-2</v>
      </c>
    </row>
    <row r="125" spans="1:8" x14ac:dyDescent="0.25">
      <c r="A125">
        <v>25.2</v>
      </c>
      <c r="B125">
        <v>2.9430000000000001E-5</v>
      </c>
      <c r="C125">
        <v>22806986</v>
      </c>
      <c r="D125">
        <v>2.8079999999999999E-5</v>
      </c>
      <c r="E125">
        <f t="shared" si="8"/>
        <v>2.8933724539748835E-5</v>
      </c>
      <c r="F125">
        <v>28918136</v>
      </c>
      <c r="G125">
        <f t="shared" si="7"/>
        <v>2.9152545627770472E-5</v>
      </c>
      <c r="H125">
        <f t="shared" si="6"/>
        <v>2.0594288839438014E-2</v>
      </c>
    </row>
    <row r="126" spans="1:8" x14ac:dyDescent="0.25">
      <c r="A126">
        <v>25.4</v>
      </c>
      <c r="B126">
        <v>-2.0570000000000001E-5</v>
      </c>
      <c r="C126">
        <v>22632347</v>
      </c>
      <c r="D126">
        <v>-5.9419999999999997E-5</v>
      </c>
      <c r="E126">
        <f t="shared" si="8"/>
        <v>-5.8584784658225574E-5</v>
      </c>
      <c r="F126">
        <v>28708816</v>
      </c>
      <c r="G126">
        <f t="shared" si="7"/>
        <v>-4.1827006936765748E-5</v>
      </c>
      <c r="H126">
        <f t="shared" si="6"/>
        <v>0.10611193118650937</v>
      </c>
    </row>
    <row r="127" spans="1:8" x14ac:dyDescent="0.25">
      <c r="A127">
        <v>25.6</v>
      </c>
      <c r="B127">
        <v>-3.8850000000000002E-5</v>
      </c>
      <c r="C127">
        <v>22548130</v>
      </c>
      <c r="D127">
        <v>2.7739999999999999E-5</v>
      </c>
      <c r="E127">
        <f t="shared" si="8"/>
        <v>2.8557058753083773E-5</v>
      </c>
      <c r="F127">
        <v>28612330</v>
      </c>
      <c r="G127">
        <f t="shared" si="7"/>
        <v>-1.151492023867235E-6</v>
      </c>
      <c r="H127">
        <f t="shared" si="6"/>
        <v>1.9913388369822656E-2</v>
      </c>
    </row>
    <row r="128" spans="1:8" x14ac:dyDescent="0.25">
      <c r="A128">
        <v>25.8</v>
      </c>
      <c r="B128">
        <v>6.5519999999999996E-5</v>
      </c>
      <c r="C128">
        <v>22505906</v>
      </c>
      <c r="D128">
        <v>1.6909999999999999E-5</v>
      </c>
      <c r="E128">
        <f t="shared" si="8"/>
        <v>1.7709250027641107E-5</v>
      </c>
      <c r="F128">
        <v>28580263</v>
      </c>
      <c r="G128">
        <f t="shared" si="7"/>
        <v>3.8772176955424862E-5</v>
      </c>
      <c r="H128">
        <f t="shared" si="6"/>
        <v>6.9267384362481053E-3</v>
      </c>
    </row>
    <row r="129" spans="1:8" x14ac:dyDescent="0.25">
      <c r="A129">
        <v>26</v>
      </c>
      <c r="B129">
        <v>-1.171E-5</v>
      </c>
      <c r="C129">
        <v>22493428</v>
      </c>
      <c r="D129">
        <v>5.109E-5</v>
      </c>
      <c r="E129">
        <f t="shared" si="8"/>
        <v>5.1871784392438235E-5</v>
      </c>
      <c r="F129">
        <v>28559323</v>
      </c>
      <c r="G129">
        <f t="shared" si="7"/>
        <v>2.3858165903145989E-5</v>
      </c>
      <c r="H129">
        <f t="shared" si="6"/>
        <v>7.0726092073866986E-2</v>
      </c>
    </row>
    <row r="130" spans="1:8" x14ac:dyDescent="0.25">
      <c r="A130">
        <v>26.2</v>
      </c>
      <c r="B130">
        <v>5.9920000000000002E-5</v>
      </c>
      <c r="C130">
        <v>22375189</v>
      </c>
      <c r="D130">
        <v>-9.9000000000000001E-6</v>
      </c>
      <c r="E130">
        <f t="shared" si="8"/>
        <v>-9.1353429467324524E-6</v>
      </c>
      <c r="F130">
        <v>28410646</v>
      </c>
      <c r="G130">
        <f t="shared" si="7"/>
        <v>2.1289013567105619E-5</v>
      </c>
      <c r="H130">
        <f t="shared" ref="H130:H193" si="9">($J$2*EXP(-$J$1*(A130-0.1)/100)+$J$3-D130)^2*(F130)</f>
        <v>3.5704060121877924E-3</v>
      </c>
    </row>
    <row r="131" spans="1:8" x14ac:dyDescent="0.25">
      <c r="A131">
        <v>26.4</v>
      </c>
      <c r="B131">
        <v>-4.2200000000000003E-6</v>
      </c>
      <c r="C131">
        <v>22479595</v>
      </c>
      <c r="D131">
        <v>-5.5800000000000001E-5</v>
      </c>
      <c r="E131">
        <f t="shared" si="8"/>
        <v>-5.5052136799825002E-5</v>
      </c>
      <c r="F131">
        <v>28508738</v>
      </c>
      <c r="G131">
        <f t="shared" ref="G131:G194" si="10">(B131*C131+E131*F131)/(C131+F131)</f>
        <v>-3.2641405147847632E-5</v>
      </c>
      <c r="H131">
        <f t="shared" si="9"/>
        <v>9.2934618460276661E-2</v>
      </c>
    </row>
    <row r="132" spans="1:8" x14ac:dyDescent="0.25">
      <c r="A132">
        <v>26.6</v>
      </c>
      <c r="B132">
        <v>5.2070000000000001E-5</v>
      </c>
      <c r="C132">
        <v>22337604</v>
      </c>
      <c r="D132">
        <v>-4.5189999999999999E-5</v>
      </c>
      <c r="E132">
        <f t="shared" si="8"/>
        <v>-4.4458601987393094E-5</v>
      </c>
      <c r="F132">
        <v>28323022</v>
      </c>
      <c r="G132">
        <f t="shared" si="10"/>
        <v>-1.89659957810585E-6</v>
      </c>
      <c r="H132">
        <f t="shared" si="9"/>
        <v>6.1164044185134499E-2</v>
      </c>
    </row>
    <row r="133" spans="1:8" x14ac:dyDescent="0.25">
      <c r="A133">
        <v>26.8</v>
      </c>
      <c r="B133">
        <v>5.397E-5</v>
      </c>
      <c r="C133">
        <v>22314355</v>
      </c>
      <c r="D133">
        <v>-2.1379999999999999E-5</v>
      </c>
      <c r="E133">
        <f t="shared" si="8"/>
        <v>-2.066474333573583E-5</v>
      </c>
      <c r="F133">
        <v>28289829</v>
      </c>
      <c r="G133">
        <f t="shared" si="10"/>
        <v>1.2246095778427015E-5</v>
      </c>
      <c r="H133">
        <f t="shared" si="9"/>
        <v>1.4508772912828954E-2</v>
      </c>
    </row>
    <row r="134" spans="1:8" x14ac:dyDescent="0.25">
      <c r="A134">
        <v>27</v>
      </c>
      <c r="B134">
        <v>-9.0999999999999993E-6</v>
      </c>
      <c r="C134">
        <v>22178398</v>
      </c>
      <c r="D134">
        <v>-3.3939999999999997E-5</v>
      </c>
      <c r="E134">
        <f t="shared" ref="E134:E197" si="11">D134-0.0000492*EXP(-16.615*(A134-0.1)/100)+0.0000492*EXP(-13.615*(A134-0.1)/100)</f>
        <v>-3.3240565672323267E-5</v>
      </c>
      <c r="F134">
        <v>28120339</v>
      </c>
      <c r="G134">
        <f t="shared" si="10"/>
        <v>-2.2596181630912383E-5</v>
      </c>
      <c r="H134">
        <f t="shared" si="9"/>
        <v>3.482788763149533E-2</v>
      </c>
    </row>
    <row r="135" spans="1:8" x14ac:dyDescent="0.25">
      <c r="A135">
        <v>27.2</v>
      </c>
      <c r="B135">
        <v>4.7150000000000001E-5</v>
      </c>
      <c r="C135">
        <v>22212851</v>
      </c>
      <c r="D135">
        <v>-3.9180000000000001E-5</v>
      </c>
      <c r="E135">
        <f t="shared" si="11"/>
        <v>-3.8496073821489359E-5</v>
      </c>
      <c r="F135">
        <v>28156576</v>
      </c>
      <c r="G135">
        <f t="shared" si="10"/>
        <v>-7.262680118710828E-7</v>
      </c>
      <c r="H135">
        <f t="shared" si="9"/>
        <v>4.6000414536200872E-2</v>
      </c>
    </row>
    <row r="136" spans="1:8" x14ac:dyDescent="0.25">
      <c r="A136">
        <v>27.4</v>
      </c>
      <c r="B136">
        <v>2.0409999999999999E-5</v>
      </c>
      <c r="C136">
        <v>22129086</v>
      </c>
      <c r="D136">
        <v>-1.1399999999999999E-5</v>
      </c>
      <c r="E136">
        <f t="shared" si="11"/>
        <v>-1.0731272600380226E-5</v>
      </c>
      <c r="F136">
        <v>28061773</v>
      </c>
      <c r="G136">
        <f t="shared" si="10"/>
        <v>2.9988749454758363E-6</v>
      </c>
      <c r="H136">
        <f t="shared" si="9"/>
        <v>4.4739679798892519E-3</v>
      </c>
    </row>
    <row r="137" spans="1:8" x14ac:dyDescent="0.25">
      <c r="A137">
        <v>27.6</v>
      </c>
      <c r="B137">
        <v>6.2730000000000004E-5</v>
      </c>
      <c r="C137">
        <v>22083107</v>
      </c>
      <c r="D137">
        <v>-2.2169999999999999E-5</v>
      </c>
      <c r="E137">
        <f t="shared" si="11"/>
        <v>-2.1516166815146598E-5</v>
      </c>
      <c r="F137">
        <v>28024284</v>
      </c>
      <c r="G137">
        <f t="shared" si="10"/>
        <v>1.5612429964492791E-5</v>
      </c>
      <c r="H137">
        <f t="shared" si="9"/>
        <v>1.5324331949041696E-2</v>
      </c>
    </row>
    <row r="138" spans="1:8" x14ac:dyDescent="0.25">
      <c r="A138">
        <v>27.8</v>
      </c>
      <c r="B138">
        <v>5.8060000000000003E-5</v>
      </c>
      <c r="C138">
        <v>22253979</v>
      </c>
      <c r="D138">
        <v>-2.989E-5</v>
      </c>
      <c r="E138">
        <f t="shared" si="11"/>
        <v>-2.9250761257369156E-5</v>
      </c>
      <c r="F138">
        <v>28286499</v>
      </c>
      <c r="G138">
        <f t="shared" si="10"/>
        <v>9.1939057577609115E-6</v>
      </c>
      <c r="H138">
        <f t="shared" si="9"/>
        <v>2.734532369049544E-2</v>
      </c>
    </row>
    <row r="139" spans="1:8" x14ac:dyDescent="0.25">
      <c r="A139">
        <v>28</v>
      </c>
      <c r="B139">
        <v>4.6999999999999999E-6</v>
      </c>
      <c r="C139">
        <v>22160271</v>
      </c>
      <c r="D139">
        <v>2.3110000000000001E-5</v>
      </c>
      <c r="E139">
        <f t="shared" si="11"/>
        <v>2.3734939299293531E-5</v>
      </c>
      <c r="F139">
        <v>28081501</v>
      </c>
      <c r="G139">
        <f t="shared" si="10"/>
        <v>1.533914837573903E-5</v>
      </c>
      <c r="H139">
        <f t="shared" si="9"/>
        <v>1.3492038903210872E-2</v>
      </c>
    </row>
    <row r="140" spans="1:8" x14ac:dyDescent="0.25">
      <c r="A140">
        <v>28.2</v>
      </c>
      <c r="B140">
        <v>-7.6920000000000002E-5</v>
      </c>
      <c r="C140">
        <v>22015601</v>
      </c>
      <c r="D140">
        <v>-4.5920000000000001E-5</v>
      </c>
      <c r="E140">
        <f t="shared" si="11"/>
        <v>-4.5309069897755284E-5</v>
      </c>
      <c r="F140">
        <v>27968030</v>
      </c>
      <c r="G140">
        <f t="shared" si="10"/>
        <v>-5.9232300572411732E-5</v>
      </c>
      <c r="H140">
        <f t="shared" si="9"/>
        <v>6.2042823723690313E-2</v>
      </c>
    </row>
    <row r="141" spans="1:8" x14ac:dyDescent="0.25">
      <c r="A141">
        <v>28.4</v>
      </c>
      <c r="B141">
        <v>1.2830000000000001E-5</v>
      </c>
      <c r="C141">
        <v>21991411</v>
      </c>
      <c r="D141">
        <v>-8.8899999999999996E-6</v>
      </c>
      <c r="E141">
        <f t="shared" si="11"/>
        <v>-8.2927935771135561E-6</v>
      </c>
      <c r="F141">
        <v>27928833</v>
      </c>
      <c r="G141">
        <f t="shared" si="10"/>
        <v>1.0124501036357689E-6</v>
      </c>
      <c r="H141">
        <f t="shared" si="9"/>
        <v>2.825624169885277E-3</v>
      </c>
    </row>
    <row r="142" spans="1:8" x14ac:dyDescent="0.25">
      <c r="A142">
        <v>28.6</v>
      </c>
      <c r="B142">
        <v>9.8600000000000005E-6</v>
      </c>
      <c r="C142">
        <v>22016575</v>
      </c>
      <c r="D142">
        <v>-4.583E-5</v>
      </c>
      <c r="E142">
        <f t="shared" si="11"/>
        <v>-4.5246236440636784E-5</v>
      </c>
      <c r="F142">
        <v>27938800</v>
      </c>
      <c r="G142">
        <f t="shared" si="10"/>
        <v>-2.0959548820675714E-5</v>
      </c>
      <c r="H142">
        <f t="shared" si="9"/>
        <v>6.1685025494496407E-2</v>
      </c>
    </row>
    <row r="143" spans="1:8" x14ac:dyDescent="0.25">
      <c r="A143">
        <v>28.8</v>
      </c>
      <c r="B143">
        <v>5.8100000000000003E-5</v>
      </c>
      <c r="C143">
        <v>22083769</v>
      </c>
      <c r="D143">
        <v>-3.8399999999999997E-6</v>
      </c>
      <c r="E143">
        <f t="shared" si="11"/>
        <v>-3.2694031608788839E-6</v>
      </c>
      <c r="F143">
        <v>28044532</v>
      </c>
      <c r="G143">
        <f t="shared" si="10"/>
        <v>2.3766576436209782E-5</v>
      </c>
      <c r="H143">
        <f t="shared" si="9"/>
        <v>6.9766441104464349E-4</v>
      </c>
    </row>
    <row r="144" spans="1:8" x14ac:dyDescent="0.25">
      <c r="A144">
        <v>29</v>
      </c>
      <c r="B144">
        <v>2.8330000000000002E-5</v>
      </c>
      <c r="C144">
        <v>22100646</v>
      </c>
      <c r="D144">
        <v>-2.071E-5</v>
      </c>
      <c r="E144">
        <f t="shared" si="11"/>
        <v>-2.0152298378708839E-5</v>
      </c>
      <c r="F144">
        <v>28062561</v>
      </c>
      <c r="G144">
        <f t="shared" si="10"/>
        <v>1.2077816044991346E-6</v>
      </c>
      <c r="H144">
        <f t="shared" si="9"/>
        <v>1.3395007130154044E-2</v>
      </c>
    </row>
    <row r="145" spans="1:8" x14ac:dyDescent="0.25">
      <c r="A145">
        <v>29.2</v>
      </c>
      <c r="B145">
        <v>-1.306E-5</v>
      </c>
      <c r="C145">
        <v>21863893</v>
      </c>
      <c r="D145">
        <v>-5.4780000000000001E-5</v>
      </c>
      <c r="E145">
        <f t="shared" si="11"/>
        <v>-5.4234926701095068E-5</v>
      </c>
      <c r="F145">
        <v>27745662</v>
      </c>
      <c r="G145">
        <f t="shared" si="10"/>
        <v>-3.608833797084773E-5</v>
      </c>
      <c r="H145">
        <f t="shared" si="9"/>
        <v>8.6725489279065912E-2</v>
      </c>
    </row>
    <row r="146" spans="1:8" x14ac:dyDescent="0.25">
      <c r="A146">
        <v>29.4</v>
      </c>
      <c r="B146">
        <v>-2.2540000000000001E-5</v>
      </c>
      <c r="C146">
        <v>21968807</v>
      </c>
      <c r="D146">
        <v>-2.879E-5</v>
      </c>
      <c r="E146">
        <f t="shared" si="11"/>
        <v>-2.8257292699049494E-5</v>
      </c>
      <c r="F146">
        <v>27879105</v>
      </c>
      <c r="G146">
        <f t="shared" si="10"/>
        <v>-2.5737586359736276E-5</v>
      </c>
      <c r="H146">
        <f t="shared" si="9"/>
        <v>2.493918014645655E-2</v>
      </c>
    </row>
    <row r="147" spans="1:8" x14ac:dyDescent="0.25">
      <c r="A147">
        <v>29.6</v>
      </c>
      <c r="B147">
        <v>-3.8649999999999998E-5</v>
      </c>
      <c r="C147">
        <v>21809015</v>
      </c>
      <c r="D147">
        <v>7.1600000000000001E-6</v>
      </c>
      <c r="E147">
        <f t="shared" si="11"/>
        <v>7.6805990942761608E-6</v>
      </c>
      <c r="F147">
        <v>27698792</v>
      </c>
      <c r="G147">
        <f t="shared" si="10"/>
        <v>-1.2728802812902947E-5</v>
      </c>
      <c r="H147">
        <f t="shared" si="9"/>
        <v>1.01383656220003E-3</v>
      </c>
    </row>
    <row r="148" spans="1:8" x14ac:dyDescent="0.25">
      <c r="A148">
        <v>29.8</v>
      </c>
      <c r="B148">
        <v>8.3100000000000001E-6</v>
      </c>
      <c r="C148">
        <v>21713039</v>
      </c>
      <c r="D148">
        <v>-2.232E-5</v>
      </c>
      <c r="E148">
        <f t="shared" si="11"/>
        <v>-2.1811255814650823E-5</v>
      </c>
      <c r="F148">
        <v>27548348</v>
      </c>
      <c r="G148">
        <f t="shared" si="10"/>
        <v>-8.5346503014424729E-6</v>
      </c>
      <c r="H148">
        <f t="shared" si="9"/>
        <v>1.5111916217744072E-2</v>
      </c>
    </row>
    <row r="149" spans="1:8" x14ac:dyDescent="0.25">
      <c r="A149">
        <v>30</v>
      </c>
      <c r="B149">
        <v>2.2629999999999998E-5</v>
      </c>
      <c r="C149">
        <v>21798094</v>
      </c>
      <c r="D149">
        <v>1.257E-5</v>
      </c>
      <c r="E149">
        <f t="shared" si="11"/>
        <v>1.3067138121876663E-5</v>
      </c>
      <c r="F149">
        <v>27638478</v>
      </c>
      <c r="G149">
        <f t="shared" si="10"/>
        <v>1.7283695898745757E-5</v>
      </c>
      <c r="H149">
        <f t="shared" si="9"/>
        <v>3.6406078654544821E-3</v>
      </c>
    </row>
    <row r="150" spans="1:8" x14ac:dyDescent="0.25">
      <c r="A150">
        <v>30.2</v>
      </c>
      <c r="B150">
        <v>1.217E-5</v>
      </c>
      <c r="C150">
        <v>22026558</v>
      </c>
      <c r="D150">
        <v>7.8299999999999996E-6</v>
      </c>
      <c r="E150">
        <f t="shared" si="11"/>
        <v>8.315776494295084E-6</v>
      </c>
      <c r="F150">
        <v>27904132</v>
      </c>
      <c r="G150">
        <f t="shared" si="10"/>
        <v>1.0016038949978607E-5</v>
      </c>
      <c r="H150">
        <f t="shared" si="9"/>
        <v>1.2695607759020085E-3</v>
      </c>
    </row>
    <row r="151" spans="1:8" x14ac:dyDescent="0.25">
      <c r="A151">
        <v>30.4</v>
      </c>
      <c r="B151">
        <v>2.3770000000000001E-5</v>
      </c>
      <c r="C151">
        <v>21745599</v>
      </c>
      <c r="D151">
        <v>1.6799999999999998E-5</v>
      </c>
      <c r="E151">
        <f t="shared" si="11"/>
        <v>1.7274654937134864E-5</v>
      </c>
      <c r="F151">
        <v>27575361</v>
      </c>
      <c r="G151">
        <f t="shared" si="10"/>
        <v>2.0138450960239341E-5</v>
      </c>
      <c r="H151">
        <f t="shared" si="9"/>
        <v>6.8170032243770199E-3</v>
      </c>
    </row>
    <row r="152" spans="1:8" x14ac:dyDescent="0.25">
      <c r="A152">
        <v>30.6</v>
      </c>
      <c r="B152">
        <v>2.6869999999999999E-5</v>
      </c>
      <c r="C152">
        <v>21841809</v>
      </c>
      <c r="D152">
        <v>-3.32E-6</v>
      </c>
      <c r="E152">
        <f t="shared" si="11"/>
        <v>-2.8562308697337371E-6</v>
      </c>
      <c r="F152">
        <v>27717263</v>
      </c>
      <c r="G152">
        <f t="shared" si="10"/>
        <v>1.0244794447016103E-5</v>
      </c>
      <c r="H152">
        <f t="shared" si="9"/>
        <v>5.3401489074931423E-4</v>
      </c>
    </row>
    <row r="153" spans="1:8" x14ac:dyDescent="0.25">
      <c r="A153">
        <v>30.8</v>
      </c>
      <c r="B153">
        <v>3.6869999999999998E-5</v>
      </c>
      <c r="C153">
        <v>21691993</v>
      </c>
      <c r="D153">
        <v>9.91E-6</v>
      </c>
      <c r="E153">
        <f t="shared" si="11"/>
        <v>1.0363114800032286E-5</v>
      </c>
      <c r="F153">
        <v>27502538</v>
      </c>
      <c r="G153">
        <f t="shared" si="10"/>
        <v>2.2051145085543154E-5</v>
      </c>
      <c r="H153">
        <f t="shared" si="9"/>
        <v>2.153095423108921E-3</v>
      </c>
    </row>
    <row r="154" spans="1:8" x14ac:dyDescent="0.25">
      <c r="A154">
        <v>31</v>
      </c>
      <c r="B154">
        <v>2.8309999999999998E-5</v>
      </c>
      <c r="C154">
        <v>21712595</v>
      </c>
      <c r="D154">
        <v>2.5239999999999999E-5</v>
      </c>
      <c r="E154">
        <f t="shared" si="11"/>
        <v>2.5682687720274394E-5</v>
      </c>
      <c r="F154">
        <v>27538433</v>
      </c>
      <c r="G154">
        <f t="shared" si="10"/>
        <v>2.6840953238472488E-5</v>
      </c>
      <c r="H154">
        <f t="shared" si="9"/>
        <v>1.6107797311506026E-2</v>
      </c>
    </row>
    <row r="155" spans="1:8" x14ac:dyDescent="0.25">
      <c r="A155">
        <v>31.2</v>
      </c>
      <c r="B155">
        <v>-2.0780000000000001E-5</v>
      </c>
      <c r="C155">
        <v>21700983</v>
      </c>
      <c r="D155">
        <v>-4.4509999999999999E-5</v>
      </c>
      <c r="E155">
        <f t="shared" si="11"/>
        <v>-4.4077516286743702E-5</v>
      </c>
      <c r="F155">
        <v>27527947</v>
      </c>
      <c r="G155">
        <f t="shared" si="10"/>
        <v>-3.3807559070918612E-5</v>
      </c>
      <c r="H155">
        <f t="shared" si="9"/>
        <v>5.7135035478276197E-2</v>
      </c>
    </row>
    <row r="156" spans="1:8" x14ac:dyDescent="0.25">
      <c r="A156">
        <v>31.4</v>
      </c>
      <c r="B156">
        <v>-1.6500000000000001E-5</v>
      </c>
      <c r="C156">
        <v>21645554</v>
      </c>
      <c r="D156">
        <v>-4.7790000000000002E-5</v>
      </c>
      <c r="E156">
        <f t="shared" si="11"/>
        <v>-4.7367501349508982E-5</v>
      </c>
      <c r="F156">
        <v>27498623</v>
      </c>
      <c r="G156">
        <f t="shared" si="10"/>
        <v>-3.377190960105281E-5</v>
      </c>
      <c r="H156">
        <f t="shared" si="9"/>
        <v>6.5570321836776774E-2</v>
      </c>
    </row>
    <row r="157" spans="1:8" x14ac:dyDescent="0.25">
      <c r="A157">
        <v>31.6</v>
      </c>
      <c r="B157">
        <v>-2.6460000000000001E-5</v>
      </c>
      <c r="C157">
        <v>21519670</v>
      </c>
      <c r="D157">
        <v>-6.2420000000000002E-5</v>
      </c>
      <c r="E157">
        <f t="shared" si="11"/>
        <v>-6.2007271546523742E-5</v>
      </c>
      <c r="F157">
        <v>27326567</v>
      </c>
      <c r="G157">
        <f t="shared" si="10"/>
        <v>-4.6346586096351186E-5</v>
      </c>
      <c r="H157">
        <f t="shared" si="9"/>
        <v>0.11003082400196887</v>
      </c>
    </row>
    <row r="158" spans="1:8" x14ac:dyDescent="0.25">
      <c r="A158">
        <v>31.8</v>
      </c>
      <c r="B158">
        <v>1.2100000000000001E-6</v>
      </c>
      <c r="C158">
        <v>21491875</v>
      </c>
      <c r="D158">
        <v>-5.3800000000000002E-6</v>
      </c>
      <c r="E158">
        <f t="shared" si="11"/>
        <v>-4.9768309056573485E-6</v>
      </c>
      <c r="F158">
        <v>27241123</v>
      </c>
      <c r="G158">
        <f t="shared" si="10"/>
        <v>-2.2483593991326624E-6</v>
      </c>
      <c r="H158">
        <f t="shared" si="9"/>
        <v>1.1187857417695748E-3</v>
      </c>
    </row>
    <row r="159" spans="1:8" x14ac:dyDescent="0.25">
      <c r="A159">
        <v>32</v>
      </c>
      <c r="B159">
        <v>3.68E-5</v>
      </c>
      <c r="C159">
        <v>21744850</v>
      </c>
      <c r="D159">
        <v>-2.8330000000000002E-5</v>
      </c>
      <c r="E159">
        <f t="shared" si="11"/>
        <v>-2.7936183403580393E-5</v>
      </c>
      <c r="F159">
        <v>27576882</v>
      </c>
      <c r="G159">
        <f t="shared" si="10"/>
        <v>6.0455392663633652E-7</v>
      </c>
      <c r="H159">
        <f t="shared" si="9"/>
        <v>2.3759412519279596E-2</v>
      </c>
    </row>
    <row r="160" spans="1:8" x14ac:dyDescent="0.25">
      <c r="A160">
        <v>32.200000000000003</v>
      </c>
      <c r="B160">
        <v>5.4249999999999997E-5</v>
      </c>
      <c r="C160">
        <v>21731712</v>
      </c>
      <c r="D160">
        <v>8.6489999999999994E-5</v>
      </c>
      <c r="E160">
        <f t="shared" si="11"/>
        <v>8.6874667034722957E-5</v>
      </c>
      <c r="F160">
        <v>27594122</v>
      </c>
      <c r="G160">
        <f t="shared" si="10"/>
        <v>7.2501065807939978E-5</v>
      </c>
      <c r="H160">
        <f t="shared" si="9"/>
        <v>0.20159419803516337</v>
      </c>
    </row>
    <row r="161" spans="1:8" x14ac:dyDescent="0.25">
      <c r="A161">
        <v>32.4</v>
      </c>
      <c r="B161">
        <v>2.7700000000000002E-6</v>
      </c>
      <c r="C161">
        <v>21676888</v>
      </c>
      <c r="D161">
        <v>-1.984E-5</v>
      </c>
      <c r="E161">
        <f t="shared" si="11"/>
        <v>-1.9464283463631357E-5</v>
      </c>
      <c r="F161">
        <v>27490136</v>
      </c>
      <c r="G161">
        <f t="shared" si="10"/>
        <v>-9.6615735741454898E-6</v>
      </c>
      <c r="H161">
        <f t="shared" si="9"/>
        <v>1.195170087151079E-2</v>
      </c>
    </row>
    <row r="162" spans="1:8" x14ac:dyDescent="0.25">
      <c r="A162">
        <v>32.6</v>
      </c>
      <c r="B162">
        <v>4.8890000000000001E-5</v>
      </c>
      <c r="C162">
        <v>21472217</v>
      </c>
      <c r="D162">
        <v>3.0700000000000001E-5</v>
      </c>
      <c r="E162">
        <f t="shared" si="11"/>
        <v>3.1066961280916342E-5</v>
      </c>
      <c r="F162">
        <v>27229577</v>
      </c>
      <c r="G162">
        <f t="shared" si="10"/>
        <v>3.8924991212535833E-5</v>
      </c>
      <c r="H162">
        <f t="shared" si="9"/>
        <v>2.40100646601429E-2</v>
      </c>
    </row>
    <row r="163" spans="1:8" x14ac:dyDescent="0.25">
      <c r="A163">
        <v>32.799999999999997</v>
      </c>
      <c r="B163">
        <v>3.6569999999999997E-5</v>
      </c>
      <c r="C163">
        <v>21396077</v>
      </c>
      <c r="D163">
        <v>3.994E-5</v>
      </c>
      <c r="E163">
        <f t="shared" si="11"/>
        <v>4.0298397500646974E-5</v>
      </c>
      <c r="F163">
        <v>27145486</v>
      </c>
      <c r="G163">
        <f t="shared" si="10"/>
        <v>3.8655000068008677E-5</v>
      </c>
      <c r="H163">
        <f t="shared" si="9"/>
        <v>4.1160977998301956E-2</v>
      </c>
    </row>
    <row r="164" spans="1:8" x14ac:dyDescent="0.25">
      <c r="A164">
        <v>33</v>
      </c>
      <c r="B164">
        <v>4.5639999999999997E-5</v>
      </c>
      <c r="C164">
        <v>21378738</v>
      </c>
      <c r="D164">
        <v>8.5499999999999995E-6</v>
      </c>
      <c r="E164">
        <f t="shared" si="11"/>
        <v>8.9000214807775393E-6</v>
      </c>
      <c r="F164">
        <v>27121528</v>
      </c>
      <c r="G164">
        <f t="shared" si="10"/>
        <v>2.5094868224259005E-5</v>
      </c>
      <c r="H164">
        <f t="shared" si="9"/>
        <v>1.5480318416830465E-3</v>
      </c>
    </row>
    <row r="165" spans="1:8" x14ac:dyDescent="0.25">
      <c r="A165">
        <v>33.200000000000003</v>
      </c>
      <c r="B165">
        <v>4.6149999999999997E-5</v>
      </c>
      <c r="C165">
        <v>21192499</v>
      </c>
      <c r="D165">
        <v>-7.1550000000000004E-5</v>
      </c>
      <c r="E165">
        <f t="shared" si="11"/>
        <v>-7.1208170440383039E-5</v>
      </c>
      <c r="F165">
        <v>26874112</v>
      </c>
      <c r="G165">
        <f t="shared" si="10"/>
        <v>-1.9465123490398419E-5</v>
      </c>
      <c r="H165">
        <f t="shared" si="9"/>
        <v>0.14141315569871374</v>
      </c>
    </row>
    <row r="166" spans="1:8" x14ac:dyDescent="0.25">
      <c r="A166">
        <v>33.4</v>
      </c>
      <c r="B166">
        <v>2.1549999999999999E-5</v>
      </c>
      <c r="C166">
        <v>21245773</v>
      </c>
      <c r="D166">
        <v>1.0499999999999999E-5</v>
      </c>
      <c r="E166">
        <f t="shared" si="11"/>
        <v>1.0833818128666099E-5</v>
      </c>
      <c r="F166">
        <v>26997547</v>
      </c>
      <c r="G166">
        <f t="shared" si="10"/>
        <v>1.5553094651614256E-5</v>
      </c>
      <c r="H166">
        <f t="shared" si="9"/>
        <v>2.4441106462691096E-3</v>
      </c>
    </row>
    <row r="167" spans="1:8" x14ac:dyDescent="0.25">
      <c r="A167">
        <v>33.6</v>
      </c>
      <c r="B167">
        <v>3.2719999999999998E-5</v>
      </c>
      <c r="C167">
        <v>21241627</v>
      </c>
      <c r="D167">
        <v>-2.7679999999999999E-5</v>
      </c>
      <c r="E167">
        <f t="shared" si="11"/>
        <v>-2.7354016367334726E-5</v>
      </c>
      <c r="F167">
        <v>26961278</v>
      </c>
      <c r="G167">
        <f t="shared" si="10"/>
        <v>-8.8113370462343996E-7</v>
      </c>
      <c r="H167">
        <f t="shared" si="9"/>
        <v>2.2146750310919221E-2</v>
      </c>
    </row>
    <row r="168" spans="1:8" x14ac:dyDescent="0.25">
      <c r="A168">
        <v>33.799999999999997</v>
      </c>
      <c r="B168">
        <v>3.9539999999999998E-5</v>
      </c>
      <c r="C168">
        <v>21198414</v>
      </c>
      <c r="D168">
        <v>-2.1759999999999998E-5</v>
      </c>
      <c r="E168">
        <f t="shared" si="11"/>
        <v>-2.1441677430407817E-5</v>
      </c>
      <c r="F168">
        <v>26925710</v>
      </c>
      <c r="G168">
        <f t="shared" si="10"/>
        <v>5.4204186897052694E-6</v>
      </c>
      <c r="H168">
        <f t="shared" si="9"/>
        <v>1.3918655105109402E-2</v>
      </c>
    </row>
    <row r="169" spans="1:8" x14ac:dyDescent="0.25">
      <c r="A169">
        <v>34</v>
      </c>
      <c r="B169">
        <v>-2.1330000000000001E-5</v>
      </c>
      <c r="C169">
        <v>21241338</v>
      </c>
      <c r="D169">
        <v>3.9579999999999997E-5</v>
      </c>
      <c r="E169">
        <f t="shared" si="11"/>
        <v>3.9890831490613225E-5</v>
      </c>
      <c r="F169">
        <v>26949742</v>
      </c>
      <c r="G169">
        <f t="shared" si="10"/>
        <v>1.2906327836966963E-5</v>
      </c>
      <c r="H169">
        <f t="shared" si="9"/>
        <v>4.0171343641681227E-2</v>
      </c>
    </row>
    <row r="170" spans="1:8" x14ac:dyDescent="0.25">
      <c r="A170">
        <v>34.200000000000003</v>
      </c>
      <c r="B170">
        <v>-4.7600000000000002E-6</v>
      </c>
      <c r="C170">
        <v>21103928</v>
      </c>
      <c r="D170">
        <v>1.7159999999999998E-5</v>
      </c>
      <c r="E170">
        <f t="shared" si="11"/>
        <v>1.746350699999103E-5</v>
      </c>
      <c r="F170">
        <v>26756660</v>
      </c>
      <c r="G170">
        <f t="shared" si="10"/>
        <v>7.6641436567051786E-6</v>
      </c>
      <c r="H170">
        <f t="shared" si="9"/>
        <v>7.0155575278995986E-3</v>
      </c>
    </row>
    <row r="171" spans="1:8" x14ac:dyDescent="0.25">
      <c r="A171">
        <v>34.4</v>
      </c>
      <c r="B171">
        <v>-6.2299999999999996E-6</v>
      </c>
      <c r="C171">
        <v>21115405</v>
      </c>
      <c r="D171">
        <v>4.6440000000000003E-5</v>
      </c>
      <c r="E171">
        <f t="shared" si="11"/>
        <v>4.673634575495072E-5</v>
      </c>
      <c r="F171">
        <v>26814076</v>
      </c>
      <c r="G171">
        <f t="shared" si="10"/>
        <v>2.3401942405458682E-5</v>
      </c>
      <c r="H171">
        <f t="shared" si="9"/>
        <v>5.5454853630801243E-2</v>
      </c>
    </row>
    <row r="172" spans="1:8" x14ac:dyDescent="0.25">
      <c r="A172">
        <v>34.6</v>
      </c>
      <c r="B172">
        <v>1.7540000000000001E-5</v>
      </c>
      <c r="C172">
        <v>20985719</v>
      </c>
      <c r="D172">
        <v>-2.9309999999999999E-5</v>
      </c>
      <c r="E172">
        <f t="shared" si="11"/>
        <v>-2.9020655534492459E-5</v>
      </c>
      <c r="F172">
        <v>26594269</v>
      </c>
      <c r="G172">
        <f t="shared" si="10"/>
        <v>-8.4845252289813777E-6</v>
      </c>
      <c r="H172">
        <f t="shared" si="9"/>
        <v>2.4366640258562035E-2</v>
      </c>
    </row>
    <row r="173" spans="1:8" x14ac:dyDescent="0.25">
      <c r="A173">
        <v>34.799999999999997</v>
      </c>
      <c r="B173">
        <v>2.7440000000000002E-5</v>
      </c>
      <c r="C173">
        <v>21022155</v>
      </c>
      <c r="D173">
        <v>-2.2310000000000002E-5</v>
      </c>
      <c r="E173">
        <f t="shared" si="11"/>
        <v>-2.2027500105741695E-5</v>
      </c>
      <c r="F173">
        <v>26645234</v>
      </c>
      <c r="G173">
        <f t="shared" si="10"/>
        <v>-2.1146452037706839E-7</v>
      </c>
      <c r="H173">
        <f t="shared" si="9"/>
        <v>1.4422705172785672E-2</v>
      </c>
    </row>
    <row r="174" spans="1:8" x14ac:dyDescent="0.25">
      <c r="A174">
        <v>35</v>
      </c>
      <c r="B174">
        <v>4.1539999999999999E-5</v>
      </c>
      <c r="C174">
        <v>21034315</v>
      </c>
      <c r="D174">
        <v>-6.9419999999999996E-5</v>
      </c>
      <c r="E174">
        <f t="shared" si="11"/>
        <v>-6.9144191143861143E-5</v>
      </c>
      <c r="F174">
        <v>26616443</v>
      </c>
      <c r="G174">
        <f t="shared" si="10"/>
        <v>-2.0285238217232239E-5</v>
      </c>
      <c r="H174">
        <f t="shared" si="9"/>
        <v>0.13180988813122022</v>
      </c>
    </row>
    <row r="175" spans="1:8" x14ac:dyDescent="0.25">
      <c r="A175">
        <v>35.200000000000003</v>
      </c>
      <c r="B175">
        <v>6.63E-6</v>
      </c>
      <c r="C175">
        <v>20938809</v>
      </c>
      <c r="D175">
        <v>-2.5729999999999999E-5</v>
      </c>
      <c r="E175">
        <f t="shared" si="11"/>
        <v>-2.5460731781850201E-5</v>
      </c>
      <c r="F175">
        <v>26544082</v>
      </c>
      <c r="G175">
        <f t="shared" si="10"/>
        <v>-1.1309493529520726E-5</v>
      </c>
      <c r="H175">
        <f t="shared" si="9"/>
        <v>1.8892209103440437E-2</v>
      </c>
    </row>
    <row r="176" spans="1:8" x14ac:dyDescent="0.25">
      <c r="A176">
        <v>35.4</v>
      </c>
      <c r="B176">
        <v>6.9519999999999998E-5</v>
      </c>
      <c r="C176">
        <v>20935421</v>
      </c>
      <c r="D176">
        <v>-2.711E-5</v>
      </c>
      <c r="E176">
        <f t="shared" si="11"/>
        <v>-2.6847125100947345E-5</v>
      </c>
      <c r="F176">
        <v>26508991</v>
      </c>
      <c r="G176">
        <f t="shared" si="10"/>
        <v>1.5676035151265291E-5</v>
      </c>
      <c r="H176">
        <f t="shared" si="9"/>
        <v>2.0864455842057133E-2</v>
      </c>
    </row>
    <row r="177" spans="1:8" x14ac:dyDescent="0.25">
      <c r="A177">
        <v>35.6</v>
      </c>
      <c r="B177">
        <v>3.684E-5</v>
      </c>
      <c r="C177">
        <v>20843827</v>
      </c>
      <c r="D177">
        <v>-2.192E-5</v>
      </c>
      <c r="E177">
        <f t="shared" si="11"/>
        <v>-2.1663374130961626E-5</v>
      </c>
      <c r="F177">
        <v>26426684</v>
      </c>
      <c r="G177">
        <f t="shared" si="10"/>
        <v>4.1335589570271929E-6</v>
      </c>
      <c r="H177">
        <f t="shared" si="9"/>
        <v>1.3811760572673734E-2</v>
      </c>
    </row>
    <row r="178" spans="1:8" x14ac:dyDescent="0.25">
      <c r="A178">
        <v>35.799999999999997</v>
      </c>
      <c r="B178">
        <v>4.2490000000000001E-5</v>
      </c>
      <c r="C178">
        <v>21014183</v>
      </c>
      <c r="D178">
        <v>1.2660000000000001E-5</v>
      </c>
      <c r="E178">
        <f t="shared" si="11"/>
        <v>1.2910518149370147E-5</v>
      </c>
      <c r="F178">
        <v>26587055</v>
      </c>
      <c r="G178">
        <f t="shared" si="10"/>
        <v>2.5968763496987251E-5</v>
      </c>
      <c r="H178">
        <f t="shared" si="9"/>
        <v>3.6531008560006214E-3</v>
      </c>
    </row>
    <row r="179" spans="1:8" x14ac:dyDescent="0.25">
      <c r="A179">
        <v>36</v>
      </c>
      <c r="B179">
        <v>2.1399999999999998E-6</v>
      </c>
      <c r="C179">
        <v>20934041</v>
      </c>
      <c r="D179">
        <v>-2.2229999999999999E-5</v>
      </c>
      <c r="E179">
        <f t="shared" si="11"/>
        <v>-2.198545118799769E-5</v>
      </c>
      <c r="F179">
        <v>26514804</v>
      </c>
      <c r="G179">
        <f t="shared" si="10"/>
        <v>-1.1341500122106784E-5</v>
      </c>
      <c r="H179">
        <f t="shared" si="9"/>
        <v>1.4228312292324958E-2</v>
      </c>
    </row>
    <row r="180" spans="1:8" x14ac:dyDescent="0.25">
      <c r="A180">
        <v>36.200000000000003</v>
      </c>
      <c r="B180">
        <v>2.2330000000000001E-5</v>
      </c>
      <c r="C180">
        <v>20836968</v>
      </c>
      <c r="D180">
        <v>-1.889E-5</v>
      </c>
      <c r="E180">
        <f t="shared" si="11"/>
        <v>-1.8651285020822866E-5</v>
      </c>
      <c r="F180">
        <v>26417531</v>
      </c>
      <c r="G180">
        <f t="shared" si="10"/>
        <v>-5.8050355771254018E-7</v>
      </c>
      <c r="H180">
        <f t="shared" si="9"/>
        <v>1.0379712971272119E-2</v>
      </c>
    </row>
    <row r="181" spans="1:8" x14ac:dyDescent="0.25">
      <c r="A181">
        <v>36.4</v>
      </c>
      <c r="B181">
        <v>1.0560000000000001E-5</v>
      </c>
      <c r="C181">
        <v>20778336</v>
      </c>
      <c r="D181">
        <v>-3.0750000000000002E-5</v>
      </c>
      <c r="E181">
        <f t="shared" si="11"/>
        <v>-3.0516986176998882E-5</v>
      </c>
      <c r="F181">
        <v>26306545</v>
      </c>
      <c r="G181">
        <f t="shared" si="10"/>
        <v>-1.2389905837706142E-5</v>
      </c>
      <c r="H181">
        <f t="shared" si="9"/>
        <v>2.6400179611136523E-2</v>
      </c>
    </row>
    <row r="182" spans="1:8" x14ac:dyDescent="0.25">
      <c r="A182">
        <v>36.6</v>
      </c>
      <c r="B182">
        <v>-1.201E-5</v>
      </c>
      <c r="C182">
        <v>20598052</v>
      </c>
      <c r="D182">
        <v>-3.629E-5</v>
      </c>
      <c r="E182">
        <f t="shared" si="11"/>
        <v>-3.6062557434997678E-5</v>
      </c>
      <c r="F182">
        <v>26112816</v>
      </c>
      <c r="G182">
        <f t="shared" si="10"/>
        <v>-2.5456121502805865E-5</v>
      </c>
      <c r="H182">
        <f t="shared" si="9"/>
        <v>3.6167335882722661E-2</v>
      </c>
    </row>
    <row r="183" spans="1:8" x14ac:dyDescent="0.25">
      <c r="A183">
        <v>36.799999999999997</v>
      </c>
      <c r="B183">
        <v>-3.1560000000000003E-5</v>
      </c>
      <c r="C183">
        <v>20722780</v>
      </c>
      <c r="D183">
        <v>-2.569E-5</v>
      </c>
      <c r="E183">
        <f t="shared" si="11"/>
        <v>-2.5468001524329688E-5</v>
      </c>
      <c r="F183">
        <v>26274463</v>
      </c>
      <c r="G183">
        <f t="shared" si="10"/>
        <v>-2.8154183438695418E-5</v>
      </c>
      <c r="H183">
        <f t="shared" si="9"/>
        <v>1.8609466540944152E-2</v>
      </c>
    </row>
    <row r="184" spans="1:8" x14ac:dyDescent="0.25">
      <c r="A184">
        <v>37</v>
      </c>
      <c r="B184">
        <v>4.6879999999999998E-5</v>
      </c>
      <c r="C184">
        <v>20530044</v>
      </c>
      <c r="D184">
        <v>2.1509999999999999E-5</v>
      </c>
      <c r="E184">
        <f t="shared" si="11"/>
        <v>2.1726678873980135E-5</v>
      </c>
      <c r="F184">
        <v>26039649</v>
      </c>
      <c r="G184">
        <f t="shared" si="10"/>
        <v>3.2815409681445781E-5</v>
      </c>
      <c r="H184">
        <f t="shared" si="9"/>
        <v>1.1038706523209782E-2</v>
      </c>
    </row>
    <row r="185" spans="1:8" x14ac:dyDescent="0.25">
      <c r="A185">
        <v>37.200000000000003</v>
      </c>
      <c r="B185">
        <v>-4.57E-5</v>
      </c>
      <c r="C185">
        <v>20562214</v>
      </c>
      <c r="D185">
        <v>1.483E-5</v>
      </c>
      <c r="E185">
        <f t="shared" si="11"/>
        <v>1.5041481126901576E-5</v>
      </c>
      <c r="F185">
        <v>26063896</v>
      </c>
      <c r="G185">
        <f t="shared" si="10"/>
        <v>-1.1745641659200701E-5</v>
      </c>
      <c r="H185">
        <f t="shared" si="9"/>
        <v>5.0444237566153365E-3</v>
      </c>
    </row>
    <row r="186" spans="1:8" x14ac:dyDescent="0.25">
      <c r="A186">
        <v>37.4</v>
      </c>
      <c r="B186">
        <v>-8.0350000000000001E-5</v>
      </c>
      <c r="C186">
        <v>20639178</v>
      </c>
      <c r="D186">
        <v>4.9679999999999999E-5</v>
      </c>
      <c r="E186">
        <f t="shared" si="11"/>
        <v>4.9886402648895132E-5</v>
      </c>
      <c r="F186">
        <v>26177942</v>
      </c>
      <c r="G186">
        <f t="shared" si="10"/>
        <v>-7.527899989759666E-6</v>
      </c>
      <c r="H186">
        <f t="shared" si="9"/>
        <v>6.225026902618163E-2</v>
      </c>
    </row>
    <row r="187" spans="1:8" x14ac:dyDescent="0.25">
      <c r="A187">
        <v>37.6</v>
      </c>
      <c r="B187">
        <v>-4.846E-5</v>
      </c>
      <c r="C187">
        <v>20592261</v>
      </c>
      <c r="D187">
        <v>9.0140000000000001E-5</v>
      </c>
      <c r="E187">
        <f t="shared" si="11"/>
        <v>9.0341440901395859E-5</v>
      </c>
      <c r="F187">
        <v>26110959</v>
      </c>
      <c r="G187">
        <f t="shared" si="10"/>
        <v>2.914147442761485E-5</v>
      </c>
      <c r="H187">
        <f t="shared" si="9"/>
        <v>0.20788047936527584</v>
      </c>
    </row>
    <row r="188" spans="1:8" x14ac:dyDescent="0.25">
      <c r="A188">
        <v>37.799999999999997</v>
      </c>
      <c r="B188">
        <v>3.3420000000000002E-5</v>
      </c>
      <c r="C188">
        <v>20715346</v>
      </c>
      <c r="D188">
        <v>1.309E-5</v>
      </c>
      <c r="E188">
        <f t="shared" si="11"/>
        <v>1.3286593392286194E-5</v>
      </c>
      <c r="F188">
        <v>26268364</v>
      </c>
      <c r="G188">
        <f t="shared" si="10"/>
        <v>2.2163510179774408E-5</v>
      </c>
      <c r="H188">
        <f t="shared" si="9"/>
        <v>3.8964474357258659E-3</v>
      </c>
    </row>
    <row r="189" spans="1:8" x14ac:dyDescent="0.25">
      <c r="A189">
        <v>38</v>
      </c>
      <c r="B189">
        <v>-1.5330000000000001E-5</v>
      </c>
      <c r="C189">
        <v>20667393</v>
      </c>
      <c r="D189">
        <v>-1.276E-5</v>
      </c>
      <c r="E189">
        <f t="shared" si="11"/>
        <v>-1.2568142324640977E-5</v>
      </c>
      <c r="F189">
        <v>26210579</v>
      </c>
      <c r="G189">
        <f t="shared" si="10"/>
        <v>-1.3785780280197401E-5</v>
      </c>
      <c r="H189">
        <f t="shared" si="9"/>
        <v>4.8969028597778382E-3</v>
      </c>
    </row>
    <row r="190" spans="1:8" x14ac:dyDescent="0.25">
      <c r="A190">
        <v>38.200000000000003</v>
      </c>
      <c r="B190">
        <v>8.6450000000000001E-5</v>
      </c>
      <c r="C190">
        <v>20566287</v>
      </c>
      <c r="D190">
        <v>-5.9900000000000002E-6</v>
      </c>
      <c r="E190">
        <f t="shared" si="11"/>
        <v>-5.80276865022814E-6</v>
      </c>
      <c r="F190">
        <v>26092316</v>
      </c>
      <c r="G190">
        <f t="shared" si="10"/>
        <v>3.4860620191593694E-5</v>
      </c>
      <c r="H190">
        <f t="shared" si="9"/>
        <v>1.2409406180840664E-3</v>
      </c>
    </row>
    <row r="191" spans="1:8" x14ac:dyDescent="0.25">
      <c r="A191">
        <v>38.4</v>
      </c>
      <c r="B191">
        <v>-2.957E-5</v>
      </c>
      <c r="C191">
        <v>20487468</v>
      </c>
      <c r="D191">
        <v>-5.198E-5</v>
      </c>
      <c r="E191">
        <f t="shared" si="11"/>
        <v>-5.1797287940506737E-5</v>
      </c>
      <c r="F191">
        <v>26001099</v>
      </c>
      <c r="G191">
        <f t="shared" si="10"/>
        <v>-4.2001742932463839E-5</v>
      </c>
      <c r="H191">
        <f t="shared" si="9"/>
        <v>7.2718325600383896E-2</v>
      </c>
    </row>
    <row r="192" spans="1:8" x14ac:dyDescent="0.25">
      <c r="A192">
        <v>38.6</v>
      </c>
      <c r="B192">
        <v>2.323E-5</v>
      </c>
      <c r="C192">
        <v>20710879</v>
      </c>
      <c r="D192">
        <v>-4.8170000000000001E-5</v>
      </c>
      <c r="E192">
        <f t="shared" si="11"/>
        <v>-4.7991702507257629E-5</v>
      </c>
      <c r="F192">
        <v>26248141</v>
      </c>
      <c r="G192">
        <f t="shared" si="10"/>
        <v>-1.6579972390193659E-5</v>
      </c>
      <c r="H192">
        <f t="shared" si="9"/>
        <v>6.320752922593241E-2</v>
      </c>
    </row>
    <row r="193" spans="1:8" x14ac:dyDescent="0.25">
      <c r="A193">
        <v>38.799999999999997</v>
      </c>
      <c r="B193">
        <v>-3.3670000000000001E-5</v>
      </c>
      <c r="C193">
        <v>20525276</v>
      </c>
      <c r="D193">
        <v>-3.9719999999999999E-5</v>
      </c>
      <c r="E193">
        <f t="shared" si="11"/>
        <v>-3.9546014618577525E-5</v>
      </c>
      <c r="F193">
        <v>26058002</v>
      </c>
      <c r="G193">
        <f t="shared" si="10"/>
        <v>-3.6956956334050223E-5</v>
      </c>
      <c r="H193">
        <f t="shared" si="9"/>
        <v>4.2995633533528567E-2</v>
      </c>
    </row>
    <row r="194" spans="1:8" x14ac:dyDescent="0.25">
      <c r="A194">
        <v>39</v>
      </c>
      <c r="B194">
        <v>-7.5900000000000002E-6</v>
      </c>
      <c r="C194">
        <v>20570912</v>
      </c>
      <c r="D194">
        <v>-7.4100000000000002E-6</v>
      </c>
      <c r="E194">
        <f t="shared" si="11"/>
        <v>-7.2402264994505557E-6</v>
      </c>
      <c r="F194">
        <v>26099504</v>
      </c>
      <c r="G194">
        <f t="shared" si="10"/>
        <v>-7.3943961108749439E-6</v>
      </c>
      <c r="H194">
        <f t="shared" ref="H194:H248" si="12">($J$2*EXP(-$J$1*(A194-0.1)/100)+$J$3-D194)^2*(F194)</f>
        <v>1.8015609895730904E-3</v>
      </c>
    </row>
    <row r="195" spans="1:8" x14ac:dyDescent="0.25">
      <c r="A195">
        <v>39.200000000000003</v>
      </c>
      <c r="B195">
        <v>-2.7800000000000001E-6</v>
      </c>
      <c r="C195">
        <v>20637311</v>
      </c>
      <c r="D195">
        <v>1.7240000000000001E-5</v>
      </c>
      <c r="E195">
        <f t="shared" si="11"/>
        <v>1.7405659667675909E-5</v>
      </c>
      <c r="F195">
        <v>26171903</v>
      </c>
      <c r="G195">
        <f t="shared" ref="G195:G248" si="13">(B195*C195+E195*F195)/(C195+F195)</f>
        <v>8.5061781189794416E-6</v>
      </c>
      <c r="H195">
        <f t="shared" si="12"/>
        <v>6.9908990409465891E-3</v>
      </c>
    </row>
    <row r="196" spans="1:8" x14ac:dyDescent="0.25">
      <c r="A196">
        <v>39.4</v>
      </c>
      <c r="B196">
        <v>2.5959999999999999E-5</v>
      </c>
      <c r="C196">
        <v>20486297</v>
      </c>
      <c r="D196">
        <v>-8.9999999999999996E-7</v>
      </c>
      <c r="E196">
        <f t="shared" si="11"/>
        <v>-7.3835825768824241E-7</v>
      </c>
      <c r="F196">
        <v>26017756</v>
      </c>
      <c r="G196">
        <f t="shared" si="13"/>
        <v>1.1022992880445972E-5</v>
      </c>
      <c r="H196">
        <f t="shared" si="12"/>
        <v>8.3787574195767054E-5</v>
      </c>
    </row>
    <row r="197" spans="1:8" x14ac:dyDescent="0.25">
      <c r="A197">
        <v>39.6</v>
      </c>
      <c r="B197">
        <v>4.4240000000000003E-5</v>
      </c>
      <c r="C197">
        <v>20564425</v>
      </c>
      <c r="D197">
        <v>-3.3980000000000003E-5</v>
      </c>
      <c r="E197">
        <f t="shared" si="11"/>
        <v>-3.3822282374658089E-5</v>
      </c>
      <c r="F197">
        <v>26109459</v>
      </c>
      <c r="G197">
        <f t="shared" si="13"/>
        <v>5.7181157352240156E-7</v>
      </c>
      <c r="H197">
        <f t="shared" si="12"/>
        <v>3.1752022804603305E-2</v>
      </c>
    </row>
    <row r="198" spans="1:8" x14ac:dyDescent="0.25">
      <c r="A198">
        <v>39.799999999999997</v>
      </c>
      <c r="B198">
        <v>4.2450000000000002E-5</v>
      </c>
      <c r="C198">
        <v>20352848</v>
      </c>
      <c r="D198">
        <v>-2.0469999999999999E-5</v>
      </c>
      <c r="E198">
        <f t="shared" ref="E198:E248" si="14">D198-0.0000492*EXP(-16.615*(A198-0.1)/100)+0.0000492*EXP(-13.615*(A198-0.1)/100)</f>
        <v>-2.0316114741558113E-5</v>
      </c>
      <c r="F198">
        <v>25868450</v>
      </c>
      <c r="G198">
        <f t="shared" si="13"/>
        <v>7.3219925414846861E-6</v>
      </c>
      <c r="H198">
        <f t="shared" si="12"/>
        <v>1.1803685528242795E-2</v>
      </c>
    </row>
    <row r="199" spans="1:8" x14ac:dyDescent="0.25">
      <c r="A199">
        <v>40</v>
      </c>
      <c r="B199">
        <v>2.4110000000000001E-5</v>
      </c>
      <c r="C199">
        <v>20229324</v>
      </c>
      <c r="D199">
        <v>1.8199999999999999E-5</v>
      </c>
      <c r="E199">
        <f t="shared" si="14"/>
        <v>1.8350142623491761E-5</v>
      </c>
      <c r="F199">
        <v>25696865</v>
      </c>
      <c r="G199">
        <f t="shared" si="13"/>
        <v>2.088721403307846E-5</v>
      </c>
      <c r="H199">
        <f t="shared" si="12"/>
        <v>7.7001898266100778E-3</v>
      </c>
    </row>
    <row r="200" spans="1:8" x14ac:dyDescent="0.25">
      <c r="A200">
        <v>40.200000000000003</v>
      </c>
      <c r="B200">
        <v>4.49E-5</v>
      </c>
      <c r="C200">
        <v>20317101</v>
      </c>
      <c r="D200">
        <v>6.9740000000000007E-5</v>
      </c>
      <c r="E200">
        <f t="shared" si="14"/>
        <v>6.988648774198939E-5</v>
      </c>
      <c r="F200">
        <v>25822643</v>
      </c>
      <c r="G200">
        <f t="shared" si="13"/>
        <v>5.8883977734797746E-5</v>
      </c>
      <c r="H200">
        <f t="shared" si="12"/>
        <v>0.12241522776266282</v>
      </c>
    </row>
    <row r="201" spans="1:8" x14ac:dyDescent="0.25">
      <c r="A201">
        <v>40.4</v>
      </c>
      <c r="B201">
        <v>2.6610000000000001E-5</v>
      </c>
      <c r="C201">
        <v>20377025</v>
      </c>
      <c r="D201">
        <v>-2.2209999999999999E-5</v>
      </c>
      <c r="E201">
        <f t="shared" si="14"/>
        <v>-2.2067081325536939E-5</v>
      </c>
      <c r="F201">
        <v>25880895</v>
      </c>
      <c r="G201">
        <f t="shared" si="13"/>
        <v>-6.2439425492288244E-7</v>
      </c>
      <c r="H201">
        <f t="shared" si="12"/>
        <v>1.3805920285142508E-2</v>
      </c>
    </row>
    <row r="202" spans="1:8" x14ac:dyDescent="0.25">
      <c r="A202">
        <v>40.6</v>
      </c>
      <c r="B202">
        <v>-3.6100000000000002E-6</v>
      </c>
      <c r="C202">
        <v>20222074</v>
      </c>
      <c r="D202">
        <v>-4.0720000000000003E-5</v>
      </c>
      <c r="E202">
        <f t="shared" si="14"/>
        <v>-4.0580566480115455E-5</v>
      </c>
      <c r="F202">
        <v>25663306</v>
      </c>
      <c r="G202">
        <f t="shared" si="13"/>
        <v>-2.4287325992997024E-5</v>
      </c>
      <c r="H202">
        <f t="shared" si="12"/>
        <v>4.4422236774907704E-2</v>
      </c>
    </row>
    <row r="203" spans="1:8" x14ac:dyDescent="0.25">
      <c r="A203">
        <v>40.799999999999997</v>
      </c>
      <c r="B203">
        <v>-1.365E-5</v>
      </c>
      <c r="C203">
        <v>20289390</v>
      </c>
      <c r="D203">
        <v>1.4000000000000001E-7</v>
      </c>
      <c r="E203">
        <f t="shared" si="14"/>
        <v>2.760304150826677E-7</v>
      </c>
      <c r="F203">
        <v>25767370</v>
      </c>
      <c r="G203">
        <f t="shared" si="13"/>
        <v>-5.8588054318912434E-6</v>
      </c>
      <c r="H203">
        <f t="shared" si="12"/>
        <v>1.4240361649614313E-5</v>
      </c>
    </row>
    <row r="204" spans="1:8" x14ac:dyDescent="0.25">
      <c r="A204">
        <v>41</v>
      </c>
      <c r="B204">
        <v>8.2039999999999994E-5</v>
      </c>
      <c r="C204">
        <v>20173446</v>
      </c>
      <c r="D204">
        <v>-5.4199999999999998E-6</v>
      </c>
      <c r="E204">
        <f t="shared" si="14"/>
        <v>-5.2872924658419044E-6</v>
      </c>
      <c r="F204">
        <v>25615022</v>
      </c>
      <c r="G204">
        <f t="shared" si="13"/>
        <v>3.318729504134153E-5</v>
      </c>
      <c r="H204">
        <f t="shared" si="12"/>
        <v>1.0173093856318378E-3</v>
      </c>
    </row>
    <row r="205" spans="1:8" x14ac:dyDescent="0.25">
      <c r="A205">
        <v>41.2</v>
      </c>
      <c r="B205">
        <v>1.0996E-4</v>
      </c>
      <c r="C205">
        <v>20216947</v>
      </c>
      <c r="D205">
        <v>2.1060000000000002E-5</v>
      </c>
      <c r="E205">
        <f t="shared" si="14"/>
        <v>2.1189463087899797E-5</v>
      </c>
      <c r="F205">
        <v>25667148</v>
      </c>
      <c r="G205">
        <f t="shared" si="13"/>
        <v>6.0302564041802745E-5</v>
      </c>
      <c r="H205">
        <f t="shared" si="12"/>
        <v>1.0451808660064198E-2</v>
      </c>
    </row>
    <row r="206" spans="1:8" x14ac:dyDescent="0.25">
      <c r="A206">
        <v>41.4</v>
      </c>
      <c r="B206">
        <v>3.0069999999999998E-5</v>
      </c>
      <c r="C206">
        <v>20121239</v>
      </c>
      <c r="D206">
        <v>4.6E-6</v>
      </c>
      <c r="E206">
        <f t="shared" si="14"/>
        <v>4.726295323203443E-6</v>
      </c>
      <c r="F206">
        <v>25501871</v>
      </c>
      <c r="G206">
        <f t="shared" si="13"/>
        <v>1.5903673168493719E-5</v>
      </c>
      <c r="H206">
        <f t="shared" si="12"/>
        <v>3.5302728964512571E-4</v>
      </c>
    </row>
    <row r="207" spans="1:8" x14ac:dyDescent="0.25">
      <c r="A207">
        <v>41.6</v>
      </c>
      <c r="B207">
        <v>2.5449999999999999E-5</v>
      </c>
      <c r="C207">
        <v>20257473</v>
      </c>
      <c r="D207">
        <v>-4.0679999999999997E-5</v>
      </c>
      <c r="E207">
        <f t="shared" si="14"/>
        <v>-4.0556797477507725E-5</v>
      </c>
      <c r="F207">
        <v>25711376</v>
      </c>
      <c r="G207">
        <f t="shared" si="13"/>
        <v>-1.1469035943233051E-5</v>
      </c>
      <c r="H207">
        <f t="shared" si="12"/>
        <v>4.4405475183748801E-2</v>
      </c>
    </row>
    <row r="208" spans="1:8" x14ac:dyDescent="0.25">
      <c r="A208">
        <v>41.8</v>
      </c>
      <c r="B208">
        <v>1.855E-5</v>
      </c>
      <c r="C208">
        <v>20170538</v>
      </c>
      <c r="D208">
        <v>5.5500000000000001E-5</v>
      </c>
      <c r="E208">
        <f t="shared" si="14"/>
        <v>5.562018300314073E-5</v>
      </c>
      <c r="F208">
        <v>25595946</v>
      </c>
      <c r="G208">
        <f t="shared" si="13"/>
        <v>3.9282342085935819E-5</v>
      </c>
      <c r="H208">
        <f t="shared" si="12"/>
        <v>7.6370277635412404E-2</v>
      </c>
    </row>
    <row r="209" spans="1:8" x14ac:dyDescent="0.25">
      <c r="A209">
        <v>42</v>
      </c>
      <c r="B209">
        <v>3.2100000000000001E-5</v>
      </c>
      <c r="C209">
        <v>19918494</v>
      </c>
      <c r="D209">
        <v>-2.9249999999999999E-5</v>
      </c>
      <c r="E209">
        <f t="shared" si="14"/>
        <v>-2.9132764883098768E-5</v>
      </c>
      <c r="F209">
        <v>25282810</v>
      </c>
      <c r="G209">
        <f t="shared" si="13"/>
        <v>-2.1498163396803392E-6</v>
      </c>
      <c r="H209">
        <f t="shared" si="12"/>
        <v>2.2945588188912312E-2</v>
      </c>
    </row>
    <row r="210" spans="1:8" x14ac:dyDescent="0.25">
      <c r="A210">
        <v>42.2</v>
      </c>
      <c r="B210">
        <v>-2.143E-5</v>
      </c>
      <c r="C210">
        <v>19934768</v>
      </c>
      <c r="D210">
        <v>-5.3220000000000002E-5</v>
      </c>
      <c r="E210">
        <f t="shared" si="14"/>
        <v>-5.3105642750665626E-5</v>
      </c>
      <c r="F210">
        <v>25297309</v>
      </c>
      <c r="G210">
        <f t="shared" si="13"/>
        <v>-3.9145492535025493E-5</v>
      </c>
      <c r="H210">
        <f t="shared" si="12"/>
        <v>7.4025469295417645E-2</v>
      </c>
    </row>
    <row r="211" spans="1:8" x14ac:dyDescent="0.25">
      <c r="A211">
        <v>42.4</v>
      </c>
      <c r="B211">
        <v>-4.51E-6</v>
      </c>
      <c r="C211">
        <v>20046477</v>
      </c>
      <c r="D211">
        <v>5.0370000000000001E-5</v>
      </c>
      <c r="E211">
        <f t="shared" si="14"/>
        <v>5.0481547819242917E-5</v>
      </c>
      <c r="F211">
        <v>25465553</v>
      </c>
      <c r="G211">
        <f t="shared" si="13"/>
        <v>2.6259670690210147E-5</v>
      </c>
      <c r="H211">
        <f t="shared" si="12"/>
        <v>6.2388325393426522E-2</v>
      </c>
    </row>
    <row r="212" spans="1:8" x14ac:dyDescent="0.25">
      <c r="A212">
        <v>42.6</v>
      </c>
      <c r="B212">
        <v>1.366E-5</v>
      </c>
      <c r="C212">
        <v>19908748</v>
      </c>
      <c r="D212">
        <v>-7.0580000000000005E-5</v>
      </c>
      <c r="E212">
        <f t="shared" si="14"/>
        <v>-7.0471194721890274E-5</v>
      </c>
      <c r="F212">
        <v>25262220</v>
      </c>
      <c r="G212">
        <f t="shared" si="13"/>
        <v>-3.339103397224586E-5</v>
      </c>
      <c r="H212">
        <f t="shared" si="12"/>
        <v>0.12897472750572206</v>
      </c>
    </row>
    <row r="213" spans="1:8" x14ac:dyDescent="0.25">
      <c r="A213">
        <v>42.8</v>
      </c>
      <c r="B213">
        <v>1.7819999999999999E-5</v>
      </c>
      <c r="C213">
        <v>19915001</v>
      </c>
      <c r="D213">
        <v>-2.3079999999999999E-5</v>
      </c>
      <c r="E213">
        <f t="shared" si="14"/>
        <v>-2.297387189045989E-5</v>
      </c>
      <c r="F213">
        <v>25261499</v>
      </c>
      <c r="G213">
        <f t="shared" si="13"/>
        <v>-4.9908497552262932E-6</v>
      </c>
      <c r="H213">
        <f t="shared" si="12"/>
        <v>1.4491652432098474E-2</v>
      </c>
    </row>
    <row r="214" spans="1:8" x14ac:dyDescent="0.25">
      <c r="A214">
        <v>43</v>
      </c>
      <c r="B214">
        <v>-1.358E-5</v>
      </c>
      <c r="C214">
        <v>19924198</v>
      </c>
      <c r="D214">
        <v>2.83E-5</v>
      </c>
      <c r="E214">
        <f t="shared" si="14"/>
        <v>2.8403514828708499E-5</v>
      </c>
      <c r="F214">
        <v>25289917</v>
      </c>
      <c r="G214">
        <f t="shared" si="13"/>
        <v>9.9029235380656494E-6</v>
      </c>
      <c r="H214">
        <f t="shared" si="12"/>
        <v>1.9027825847230333E-2</v>
      </c>
    </row>
    <row r="215" spans="1:8" x14ac:dyDescent="0.25">
      <c r="A215">
        <v>43.2</v>
      </c>
      <c r="B215">
        <v>-2.3E-6</v>
      </c>
      <c r="C215">
        <v>19644760</v>
      </c>
      <c r="D215">
        <v>4.7070000000000002E-5</v>
      </c>
      <c r="E215">
        <f t="shared" si="14"/>
        <v>4.7170963981810063E-5</v>
      </c>
      <c r="F215">
        <v>24900986</v>
      </c>
      <c r="G215">
        <f t="shared" si="13"/>
        <v>2.535417334165998E-5</v>
      </c>
      <c r="H215">
        <f t="shared" si="12"/>
        <v>5.3151184496120461E-2</v>
      </c>
    </row>
    <row r="216" spans="1:8" x14ac:dyDescent="0.25">
      <c r="A216">
        <v>43.4</v>
      </c>
      <c r="B216">
        <v>-4.9879999999999997E-5</v>
      </c>
      <c r="C216">
        <v>19748887</v>
      </c>
      <c r="D216">
        <v>1.8389999999999998E-5</v>
      </c>
      <c r="E216">
        <f t="shared" si="14"/>
        <v>1.8488474145517123E-5</v>
      </c>
      <c r="F216">
        <v>25029669</v>
      </c>
      <c r="G216">
        <f t="shared" si="13"/>
        <v>-1.1664380052421712E-5</v>
      </c>
      <c r="H216">
        <f t="shared" si="12"/>
        <v>7.6842741910756011E-3</v>
      </c>
    </row>
    <row r="217" spans="1:8" x14ac:dyDescent="0.25">
      <c r="A217">
        <v>43.6</v>
      </c>
      <c r="B217">
        <v>-3.5110000000000001E-5</v>
      </c>
      <c r="C217">
        <v>19684868</v>
      </c>
      <c r="D217">
        <v>-4.8220000000000002E-5</v>
      </c>
      <c r="E217">
        <f t="shared" si="14"/>
        <v>-4.812395607355923E-5</v>
      </c>
      <c r="F217">
        <v>24973399</v>
      </c>
      <c r="G217">
        <f t="shared" si="13"/>
        <v>-4.2387548803975489E-5</v>
      </c>
      <c r="H217">
        <f t="shared" si="12"/>
        <v>6.0175428835036252E-2</v>
      </c>
    </row>
    <row r="218" spans="1:8" x14ac:dyDescent="0.25">
      <c r="A218">
        <v>43.8</v>
      </c>
      <c r="B218">
        <v>-9.9599999999999995E-6</v>
      </c>
      <c r="C218">
        <v>19720761</v>
      </c>
      <c r="D218">
        <v>1.836E-5</v>
      </c>
      <c r="E218">
        <f t="shared" si="14"/>
        <v>1.8453671960597765E-5</v>
      </c>
      <c r="F218">
        <v>25002803</v>
      </c>
      <c r="G218">
        <f t="shared" si="13"/>
        <v>5.9247233761926876E-6</v>
      </c>
      <c r="H218">
        <f t="shared" si="12"/>
        <v>7.6513330312497282E-3</v>
      </c>
    </row>
    <row r="219" spans="1:8" x14ac:dyDescent="0.25">
      <c r="A219">
        <v>44</v>
      </c>
      <c r="B219">
        <v>4.6470000000000001E-5</v>
      </c>
      <c r="C219">
        <v>19666178</v>
      </c>
      <c r="D219">
        <v>2.7370000000000001E-5</v>
      </c>
      <c r="E219">
        <f t="shared" si="14"/>
        <v>2.7461356912882848E-5</v>
      </c>
      <c r="F219">
        <v>24932008</v>
      </c>
      <c r="G219">
        <f t="shared" si="13"/>
        <v>3.5843477174225211E-5</v>
      </c>
      <c r="H219">
        <f t="shared" si="12"/>
        <v>1.7514123413064103E-2</v>
      </c>
    </row>
    <row r="220" spans="1:8" x14ac:dyDescent="0.25">
      <c r="A220">
        <v>44.2</v>
      </c>
      <c r="B220">
        <v>-1.9320000000000001E-5</v>
      </c>
      <c r="C220">
        <v>19592784</v>
      </c>
      <c r="D220">
        <v>2.5299999999999998E-5</v>
      </c>
      <c r="E220">
        <f t="shared" si="14"/>
        <v>2.5389097476546763E-5</v>
      </c>
      <c r="F220">
        <v>24856005</v>
      </c>
      <c r="G220">
        <f t="shared" si="13"/>
        <v>5.6815709184458025E-6</v>
      </c>
      <c r="H220">
        <f t="shared" si="12"/>
        <v>1.4840853045333566E-2</v>
      </c>
    </row>
    <row r="221" spans="1:8" x14ac:dyDescent="0.25">
      <c r="A221">
        <v>44.4</v>
      </c>
      <c r="B221">
        <v>5.075E-5</v>
      </c>
      <c r="C221">
        <v>19409070</v>
      </c>
      <c r="D221">
        <v>1.53E-6</v>
      </c>
      <c r="E221">
        <f t="shared" si="14"/>
        <v>1.6168923726799193E-6</v>
      </c>
      <c r="F221">
        <v>24601363</v>
      </c>
      <c r="G221">
        <f t="shared" si="13"/>
        <v>2.3285116478909215E-5</v>
      </c>
      <c r="H221">
        <f t="shared" si="12"/>
        <v>1.0908166015008301E-5</v>
      </c>
    </row>
    <row r="222" spans="1:8" x14ac:dyDescent="0.25">
      <c r="A222">
        <v>44.6</v>
      </c>
      <c r="B222">
        <v>-5.8430000000000001E-5</v>
      </c>
      <c r="C222">
        <v>19390766</v>
      </c>
      <c r="D222">
        <v>3.4999999999999999E-6</v>
      </c>
      <c r="E222">
        <f t="shared" si="14"/>
        <v>3.5847403497019141E-6</v>
      </c>
      <c r="F222">
        <v>24567922</v>
      </c>
      <c r="G222">
        <f t="shared" si="13"/>
        <v>-2.3770792160090648E-5</v>
      </c>
      <c r="H222">
        <f t="shared" si="12"/>
        <v>1.7079496502897412E-4</v>
      </c>
    </row>
    <row r="223" spans="1:8" x14ac:dyDescent="0.25">
      <c r="A223">
        <v>44.8</v>
      </c>
      <c r="B223">
        <v>9.1999999999999998E-7</v>
      </c>
      <c r="C223">
        <v>19372480</v>
      </c>
      <c r="D223">
        <v>1.167E-5</v>
      </c>
      <c r="E223">
        <f t="shared" si="14"/>
        <v>1.1752640182857048E-5</v>
      </c>
      <c r="F223">
        <v>24548668</v>
      </c>
      <c r="G223">
        <f t="shared" si="13"/>
        <v>6.9746433670726682E-6</v>
      </c>
      <c r="H223">
        <f t="shared" si="12"/>
        <v>2.8672843823950214E-3</v>
      </c>
    </row>
    <row r="224" spans="1:8" x14ac:dyDescent="0.25">
      <c r="A224">
        <v>45</v>
      </c>
      <c r="B224">
        <v>3.0639999999999998E-5</v>
      </c>
      <c r="C224">
        <v>19313106</v>
      </c>
      <c r="D224">
        <v>1.011E-5</v>
      </c>
      <c r="E224">
        <f t="shared" si="14"/>
        <v>1.0190590673715855E-5</v>
      </c>
      <c r="F224">
        <v>24477888</v>
      </c>
      <c r="G224">
        <f t="shared" si="13"/>
        <v>1.9209376818554545E-5</v>
      </c>
      <c r="H224">
        <f t="shared" si="12"/>
        <v>2.0935427617589653E-3</v>
      </c>
    </row>
    <row r="225" spans="1:8" x14ac:dyDescent="0.25">
      <c r="A225">
        <v>45.2</v>
      </c>
      <c r="B225">
        <v>4.5170000000000003E-5</v>
      </c>
      <c r="C225">
        <v>19275554</v>
      </c>
      <c r="D225">
        <v>6.8499999999999996E-6</v>
      </c>
      <c r="E225">
        <f t="shared" si="14"/>
        <v>6.9285906496827682E-6</v>
      </c>
      <c r="F225">
        <v>24441359</v>
      </c>
      <c r="G225">
        <f t="shared" si="13"/>
        <v>2.3789899017182204E-5</v>
      </c>
      <c r="H225">
        <f t="shared" si="12"/>
        <v>8.7661666514317598E-4</v>
      </c>
    </row>
    <row r="226" spans="1:8" x14ac:dyDescent="0.25">
      <c r="A226">
        <v>45.4</v>
      </c>
      <c r="B226">
        <v>3.5300000000000001E-6</v>
      </c>
      <c r="C226">
        <v>19225758</v>
      </c>
      <c r="D226">
        <v>-6.9999999999999997E-7</v>
      </c>
      <c r="E226">
        <f t="shared" si="14"/>
        <v>-6.2336103648999696E-7</v>
      </c>
      <c r="F226">
        <v>24349223</v>
      </c>
      <c r="G226">
        <f t="shared" si="13"/>
        <v>1.2091472593641274E-6</v>
      </c>
      <c r="H226">
        <f t="shared" si="12"/>
        <v>5.9293305998348841E-5</v>
      </c>
    </row>
    <row r="227" spans="1:8" x14ac:dyDescent="0.25">
      <c r="A227">
        <v>45.6</v>
      </c>
      <c r="B227">
        <v>1.7030000000000001E-5</v>
      </c>
      <c r="C227">
        <v>19121923</v>
      </c>
      <c r="D227">
        <v>-1.753E-5</v>
      </c>
      <c r="E227">
        <f t="shared" si="14"/>
        <v>-1.7455265507182315E-5</v>
      </c>
      <c r="F227">
        <v>24233241</v>
      </c>
      <c r="G227">
        <f t="shared" si="13"/>
        <v>-2.2454374077453894E-6</v>
      </c>
      <c r="H227">
        <f t="shared" si="12"/>
        <v>8.1953386943926301E-3</v>
      </c>
    </row>
    <row r="228" spans="1:8" x14ac:dyDescent="0.25">
      <c r="A228">
        <v>45.8</v>
      </c>
      <c r="B228">
        <v>6.4099999999999996E-6</v>
      </c>
      <c r="C228">
        <v>19165836</v>
      </c>
      <c r="D228">
        <v>1.579E-5</v>
      </c>
      <c r="E228">
        <f t="shared" si="14"/>
        <v>1.5862876139620311E-5</v>
      </c>
      <c r="F228">
        <v>24305964</v>
      </c>
      <c r="G228">
        <f t="shared" si="13"/>
        <v>1.1695294539128129E-5</v>
      </c>
      <c r="H228">
        <f t="shared" si="12"/>
        <v>5.4185044275482808E-3</v>
      </c>
    </row>
    <row r="229" spans="1:8" x14ac:dyDescent="0.25">
      <c r="A229">
        <v>46</v>
      </c>
      <c r="B229">
        <v>3.1520000000000003E-5</v>
      </c>
      <c r="C229">
        <v>19223438</v>
      </c>
      <c r="D229">
        <v>3.4599999999999999E-6</v>
      </c>
      <c r="E229">
        <f t="shared" si="14"/>
        <v>3.5310628298595755E-6</v>
      </c>
      <c r="F229">
        <v>24383374</v>
      </c>
      <c r="G229">
        <f t="shared" si="13"/>
        <v>1.5869584581371473E-5</v>
      </c>
      <c r="H229">
        <f t="shared" si="12"/>
        <v>1.6501217285702004E-4</v>
      </c>
    </row>
    <row r="230" spans="1:8" x14ac:dyDescent="0.25">
      <c r="A230">
        <v>46.2</v>
      </c>
      <c r="B230">
        <v>8.1599999999999998E-6</v>
      </c>
      <c r="C230">
        <v>19059048</v>
      </c>
      <c r="D230">
        <v>-3.5999999999999999E-7</v>
      </c>
      <c r="E230">
        <f t="shared" si="14"/>
        <v>-2.9070648705641584E-7</v>
      </c>
      <c r="F230">
        <v>24204718</v>
      </c>
      <c r="G230">
        <f t="shared" si="13"/>
        <v>3.4320951888476098E-6</v>
      </c>
      <c r="H230">
        <f t="shared" si="12"/>
        <v>3.590708498572906E-5</v>
      </c>
    </row>
    <row r="231" spans="1:8" x14ac:dyDescent="0.25">
      <c r="A231">
        <v>46.4</v>
      </c>
      <c r="B231">
        <v>-4.3590000000000001E-5</v>
      </c>
      <c r="C231">
        <v>19150634</v>
      </c>
      <c r="D231">
        <v>-1.7770000000000001E-5</v>
      </c>
      <c r="E231">
        <f t="shared" si="14"/>
        <v>-1.7702432838707483E-5</v>
      </c>
      <c r="F231">
        <v>24267839</v>
      </c>
      <c r="G231">
        <f t="shared" si="13"/>
        <v>-2.9120690773672908E-5</v>
      </c>
      <c r="H231">
        <f t="shared" si="12"/>
        <v>8.4204576162170749E-3</v>
      </c>
    </row>
    <row r="232" spans="1:8" x14ac:dyDescent="0.25">
      <c r="A232">
        <v>46.6</v>
      </c>
      <c r="B232">
        <v>-1.031E-5</v>
      </c>
      <c r="C232">
        <v>18994596</v>
      </c>
      <c r="D232">
        <v>4.0099999999999997E-6</v>
      </c>
      <c r="E232">
        <f t="shared" si="14"/>
        <v>4.0758827698907228E-6</v>
      </c>
      <c r="F232">
        <v>24131077</v>
      </c>
      <c r="G232">
        <f t="shared" si="13"/>
        <v>-2.2603437121269664E-6</v>
      </c>
      <c r="H232">
        <f t="shared" si="12"/>
        <v>2.399207299678858E-4</v>
      </c>
    </row>
    <row r="233" spans="1:8" x14ac:dyDescent="0.25">
      <c r="A233">
        <v>46.8</v>
      </c>
      <c r="B233">
        <v>9.3999999999999998E-6</v>
      </c>
      <c r="C233">
        <v>19043487</v>
      </c>
      <c r="D233">
        <v>-1.506E-5</v>
      </c>
      <c r="E233">
        <f t="shared" si="14"/>
        <v>-1.4995760644154697E-5</v>
      </c>
      <c r="F233">
        <v>24169819</v>
      </c>
      <c r="G233">
        <f t="shared" si="13"/>
        <v>-4.2448972253255158E-6</v>
      </c>
      <c r="H233">
        <f t="shared" si="12"/>
        <v>6.1229084853378513E-3</v>
      </c>
    </row>
    <row r="234" spans="1:8" x14ac:dyDescent="0.25">
      <c r="A234">
        <v>47</v>
      </c>
      <c r="B234">
        <v>1.13E-5</v>
      </c>
      <c r="C234">
        <v>18872206</v>
      </c>
      <c r="D234">
        <v>-1.8980000000000001E-5</v>
      </c>
      <c r="E234">
        <f t="shared" si="14"/>
        <v>-1.8917364042048854E-5</v>
      </c>
      <c r="F234">
        <v>23934412</v>
      </c>
      <c r="G234">
        <f t="shared" si="13"/>
        <v>-5.5953978222802516E-6</v>
      </c>
      <c r="H234">
        <f t="shared" si="12"/>
        <v>9.4171889216342862E-3</v>
      </c>
    </row>
    <row r="235" spans="1:8" x14ac:dyDescent="0.25">
      <c r="A235">
        <v>47.2</v>
      </c>
      <c r="B235">
        <v>5.8629999999999999E-5</v>
      </c>
      <c r="C235">
        <v>18842346</v>
      </c>
      <c r="D235">
        <v>1.664E-5</v>
      </c>
      <c r="E235">
        <f t="shared" si="14"/>
        <v>1.6701071636262465E-5</v>
      </c>
      <c r="F235">
        <v>23904494</v>
      </c>
      <c r="G235">
        <f t="shared" si="13"/>
        <v>3.5182891009080586E-5</v>
      </c>
      <c r="H235">
        <f t="shared" si="12"/>
        <v>5.9559870912629896E-3</v>
      </c>
    </row>
    <row r="236" spans="1:8" x14ac:dyDescent="0.25">
      <c r="A236">
        <v>47.4</v>
      </c>
      <c r="B236">
        <v>1.8960000000000001E-5</v>
      </c>
      <c r="C236">
        <v>18834350</v>
      </c>
      <c r="D236">
        <v>6.3410000000000004E-5</v>
      </c>
      <c r="E236">
        <f t="shared" si="14"/>
        <v>6.3469545471670774E-5</v>
      </c>
      <c r="F236">
        <v>23905264</v>
      </c>
      <c r="G236">
        <f t="shared" si="13"/>
        <v>4.3855227996684635E-5</v>
      </c>
      <c r="H236">
        <f t="shared" si="12"/>
        <v>9.3545011204134623E-2</v>
      </c>
    </row>
    <row r="237" spans="1:8" x14ac:dyDescent="0.25">
      <c r="A237">
        <v>47.6</v>
      </c>
      <c r="B237">
        <v>1.6500000000000001E-5</v>
      </c>
      <c r="C237">
        <v>18712900</v>
      </c>
      <c r="D237">
        <v>6.6270000000000001E-5</v>
      </c>
      <c r="E237">
        <f t="shared" si="14"/>
        <v>6.6328056565489373E-5</v>
      </c>
      <c r="F237">
        <v>23715636</v>
      </c>
      <c r="G237">
        <f t="shared" si="13"/>
        <v>4.4351633912010452E-5</v>
      </c>
      <c r="H237">
        <f t="shared" si="12"/>
        <v>0.10148425512754665</v>
      </c>
    </row>
    <row r="238" spans="1:8" x14ac:dyDescent="0.25">
      <c r="A238">
        <v>47.8</v>
      </c>
      <c r="B238">
        <v>1.049E-5</v>
      </c>
      <c r="C238">
        <v>18714819</v>
      </c>
      <c r="D238">
        <v>-2.5700000000000001E-5</v>
      </c>
      <c r="E238">
        <f t="shared" si="14"/>
        <v>-2.5643395960955791E-5</v>
      </c>
      <c r="F238">
        <v>23729818</v>
      </c>
      <c r="G238">
        <f t="shared" si="13"/>
        <v>-9.7113486385904541E-6</v>
      </c>
      <c r="H238">
        <f t="shared" si="12"/>
        <v>1.6732056541764368E-2</v>
      </c>
    </row>
    <row r="239" spans="1:8" x14ac:dyDescent="0.25">
      <c r="A239">
        <v>48</v>
      </c>
      <c r="B239">
        <v>-3.1340000000000001E-5</v>
      </c>
      <c r="C239">
        <v>18653736</v>
      </c>
      <c r="D239">
        <v>-4.2379999999999997E-5</v>
      </c>
      <c r="E239">
        <f t="shared" si="14"/>
        <v>-4.2324812966728696E-5</v>
      </c>
      <c r="F239">
        <v>23651780</v>
      </c>
      <c r="G239">
        <f t="shared" si="13"/>
        <v>-3.7481288517322767E-5</v>
      </c>
      <c r="H239">
        <f t="shared" si="12"/>
        <v>4.420818351978606E-2</v>
      </c>
    </row>
    <row r="240" spans="1:8" x14ac:dyDescent="0.25">
      <c r="A240">
        <v>48.2</v>
      </c>
      <c r="B240">
        <v>4.9589999999999998E-5</v>
      </c>
      <c r="C240">
        <v>18630665</v>
      </c>
      <c r="D240">
        <v>1.7649999999999999E-5</v>
      </c>
      <c r="E240">
        <f t="shared" si="14"/>
        <v>1.7703804708320385E-5</v>
      </c>
      <c r="F240">
        <v>23603705</v>
      </c>
      <c r="G240">
        <f t="shared" si="13"/>
        <v>3.1769624148834355E-5</v>
      </c>
      <c r="H240">
        <f t="shared" si="12"/>
        <v>6.6595525132045674E-3</v>
      </c>
    </row>
    <row r="241" spans="1:8" x14ac:dyDescent="0.25">
      <c r="A241">
        <v>48.4</v>
      </c>
      <c r="B241">
        <v>-1.114E-5</v>
      </c>
      <c r="C241">
        <v>18612558</v>
      </c>
      <c r="D241">
        <v>-5.0540000000000001E-5</v>
      </c>
      <c r="E241">
        <f t="shared" si="14"/>
        <v>-5.048754375683488E-5</v>
      </c>
      <c r="F241">
        <v>23591452</v>
      </c>
      <c r="G241">
        <f t="shared" si="13"/>
        <v>-3.3134727274902781E-5</v>
      </c>
      <c r="H241">
        <f t="shared" si="12"/>
        <v>6.2309620224196241E-2</v>
      </c>
    </row>
    <row r="242" spans="1:8" x14ac:dyDescent="0.25">
      <c r="A242">
        <v>48.6</v>
      </c>
      <c r="B242">
        <v>3.0190000000000001E-5</v>
      </c>
      <c r="C242">
        <v>18580557</v>
      </c>
      <c r="D242">
        <v>-4.9830000000000002E-5</v>
      </c>
      <c r="E242">
        <f t="shared" si="14"/>
        <v>-4.9778859164780502E-5</v>
      </c>
      <c r="F242">
        <v>23524722</v>
      </c>
      <c r="G242">
        <f t="shared" si="13"/>
        <v>-1.4489556226396542E-5</v>
      </c>
      <c r="H242">
        <f t="shared" si="12"/>
        <v>6.0427496843246331E-2</v>
      </c>
    </row>
    <row r="243" spans="1:8" x14ac:dyDescent="0.25">
      <c r="A243">
        <v>48.8</v>
      </c>
      <c r="B243">
        <v>2.296E-5</v>
      </c>
      <c r="C243">
        <v>18471097</v>
      </c>
      <c r="D243">
        <v>-6.4670000000000003E-5</v>
      </c>
      <c r="E243">
        <f t="shared" si="14"/>
        <v>-6.4620142300039307E-5</v>
      </c>
      <c r="F243">
        <v>23415300</v>
      </c>
      <c r="G243">
        <f t="shared" si="13"/>
        <v>-2.5998980787918103E-5</v>
      </c>
      <c r="H243">
        <f t="shared" si="12"/>
        <v>0.10052425575990992</v>
      </c>
    </row>
    <row r="244" spans="1:8" x14ac:dyDescent="0.25">
      <c r="A244">
        <v>49</v>
      </c>
      <c r="B244">
        <v>4.4029999999999997E-5</v>
      </c>
      <c r="C244">
        <v>18415410</v>
      </c>
      <c r="D244">
        <v>-5.4360000000000001E-5</v>
      </c>
      <c r="E244">
        <f t="shared" si="14"/>
        <v>-5.4311393929441993E-5</v>
      </c>
      <c r="F244">
        <v>23343808</v>
      </c>
      <c r="G244">
        <f t="shared" si="13"/>
        <v>-1.0943793291370053E-5</v>
      </c>
      <c r="H244">
        <f t="shared" si="12"/>
        <v>7.1158859594178281E-2</v>
      </c>
    </row>
    <row r="245" spans="1:8" x14ac:dyDescent="0.25">
      <c r="A245">
        <v>49.2</v>
      </c>
      <c r="B245">
        <v>6.5820000000000003E-5</v>
      </c>
      <c r="C245">
        <v>18257954</v>
      </c>
      <c r="D245">
        <v>-3.5599999999999998E-5</v>
      </c>
      <c r="E245">
        <f t="shared" si="14"/>
        <v>-3.55526148024917E-5</v>
      </c>
      <c r="F245">
        <v>23129241</v>
      </c>
      <c r="G245">
        <f t="shared" si="13"/>
        <v>9.1678968901613694E-6</v>
      </c>
      <c r="H245">
        <f t="shared" si="12"/>
        <v>3.073128553897261E-2</v>
      </c>
    </row>
    <row r="246" spans="1:8" x14ac:dyDescent="0.25">
      <c r="A246">
        <v>49.4</v>
      </c>
      <c r="B246">
        <v>6.0730000000000003E-5</v>
      </c>
      <c r="C246">
        <v>18416533</v>
      </c>
      <c r="D246">
        <v>1.116E-5</v>
      </c>
      <c r="E246">
        <f t="shared" si="14"/>
        <v>1.1206194348277308E-5</v>
      </c>
      <c r="F246">
        <v>23345756</v>
      </c>
      <c r="G246">
        <f t="shared" si="13"/>
        <v>3.3045437907712892E-5</v>
      </c>
      <c r="H246">
        <f t="shared" si="12"/>
        <v>2.4812426558498309E-3</v>
      </c>
    </row>
    <row r="247" spans="1:8" x14ac:dyDescent="0.25">
      <c r="A247">
        <v>49.6</v>
      </c>
      <c r="B247">
        <v>4.6529999999999997E-5</v>
      </c>
      <c r="C247">
        <v>18528959</v>
      </c>
      <c r="D247">
        <v>-1.1967E-4</v>
      </c>
      <c r="E247">
        <f t="shared" si="14"/>
        <v>-1.1962496719305264E-4</v>
      </c>
      <c r="F247">
        <v>23505291</v>
      </c>
      <c r="G247">
        <f t="shared" si="13"/>
        <v>-4.6382823589528909E-5</v>
      </c>
      <c r="H247">
        <f t="shared" si="12"/>
        <v>0.34141783422795524</v>
      </c>
    </row>
    <row r="248" spans="1:8" x14ac:dyDescent="0.25">
      <c r="A248">
        <v>49.8</v>
      </c>
      <c r="B248">
        <v>7.5989999999999996E-5</v>
      </c>
      <c r="C248">
        <v>18332731</v>
      </c>
      <c r="D248">
        <v>-7.4309999999999998E-5</v>
      </c>
      <c r="E248">
        <f t="shared" si="14"/>
        <v>-7.4266100126128969E-5</v>
      </c>
      <c r="F248">
        <v>23217964</v>
      </c>
      <c r="G248">
        <f t="shared" si="13"/>
        <v>-7.9710678836745782E-6</v>
      </c>
      <c r="H248">
        <f t="shared" si="12"/>
        <v>0.13115884187562196</v>
      </c>
    </row>
    <row r="249" spans="1:8" x14ac:dyDescent="0.25">
      <c r="A249" t="s">
        <v>149</v>
      </c>
      <c r="B249">
        <v>1.1939999999999999E-5</v>
      </c>
      <c r="C249">
        <v>403106224342</v>
      </c>
      <c r="D249">
        <v>8.4E-7</v>
      </c>
      <c r="E249">
        <f>D249</f>
        <v>8.4E-7</v>
      </c>
      <c r="F249">
        <v>508986285512</v>
      </c>
      <c r="G249">
        <f>(B249*C249+D249*F249)/(C249+F249)</f>
        <v>5.7457294538165168E-6</v>
      </c>
    </row>
  </sheetData>
  <conditionalFormatting sqref="M26:N26">
    <cfRule type="cellIs" dxfId="14" priority="1" operator="equal">
      <formula>".."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3"/>
  <sheetViews>
    <sheetView tabSelected="1" zoomScaleNormal="100" workbookViewId="0">
      <pane xSplit="2" ySplit="1" topLeftCell="I170" activePane="bottomRight" state="frozen"/>
      <selection pane="topRight" activeCell="C1" sqref="C1"/>
      <selection pane="bottomLeft" activeCell="A2" sqref="A2"/>
      <selection pane="bottomRight" activeCell="C186" sqref="C186"/>
    </sheetView>
  </sheetViews>
  <sheetFormatPr defaultColWidth="13.75" defaultRowHeight="15.75" x14ac:dyDescent="0.25"/>
  <cols>
    <col min="4" max="4" width="6.5" customWidth="1"/>
    <col min="5" max="5" width="13.75" style="5"/>
    <col min="6" max="6" width="18.625" customWidth="1"/>
    <col min="7" max="7" width="19.875" customWidth="1"/>
    <col min="8" max="8" width="22.375" customWidth="1"/>
    <col min="10" max="10" width="7.375" customWidth="1"/>
    <col min="11" max="11" width="8.875" customWidth="1"/>
    <col min="12" max="12" width="6.625" customWidth="1"/>
    <col min="14" max="14" width="14.625" customWidth="1"/>
    <col min="15" max="15" width="9.5" customWidth="1"/>
    <col min="16" max="16" width="10.875" customWidth="1"/>
    <col min="17" max="17" width="12.375" customWidth="1"/>
    <col min="19" max="19" width="10.625" customWidth="1"/>
    <col min="21" max="21" width="12.375" customWidth="1"/>
  </cols>
  <sheetData>
    <row r="1" spans="1:23" x14ac:dyDescent="0.25">
      <c r="A1" s="1" t="s">
        <v>1030</v>
      </c>
      <c r="B1" s="1" t="s">
        <v>1026</v>
      </c>
      <c r="C1" s="1" t="s">
        <v>751</v>
      </c>
      <c r="D1" s="1" t="s">
        <v>752</v>
      </c>
      <c r="E1" s="1" t="s">
        <v>1049</v>
      </c>
      <c r="F1" s="1" t="s">
        <v>760</v>
      </c>
      <c r="G1" s="1" t="s">
        <v>379</v>
      </c>
      <c r="H1" s="1" t="s">
        <v>753</v>
      </c>
      <c r="I1" s="1" t="s">
        <v>754</v>
      </c>
      <c r="J1" s="1" t="s">
        <v>755</v>
      </c>
      <c r="K1" s="1" t="s">
        <v>756</v>
      </c>
      <c r="L1" s="1" t="s">
        <v>384</v>
      </c>
      <c r="M1" s="1" t="s">
        <v>1047</v>
      </c>
      <c r="N1" s="1" t="s">
        <v>1048</v>
      </c>
      <c r="O1" s="1" t="s">
        <v>757</v>
      </c>
      <c r="P1" s="1" t="s">
        <v>385</v>
      </c>
      <c r="Q1" s="1" t="s">
        <v>758</v>
      </c>
      <c r="R1" s="1" t="s">
        <v>1050</v>
      </c>
      <c r="S1" s="1" t="s">
        <v>759</v>
      </c>
      <c r="T1" s="1" t="s">
        <v>1051</v>
      </c>
      <c r="U1" s="1" t="s">
        <v>913</v>
      </c>
      <c r="V1" s="1" t="s">
        <v>914</v>
      </c>
      <c r="W1" s="1" t="s">
        <v>1052</v>
      </c>
    </row>
    <row r="2" spans="1:23" x14ac:dyDescent="0.25">
      <c r="A2" s="12" t="s">
        <v>770</v>
      </c>
      <c r="B2" s="12" t="s">
        <v>242</v>
      </c>
      <c r="C2" s="12" t="s">
        <v>922</v>
      </c>
      <c r="D2" s="12">
        <v>1</v>
      </c>
      <c r="E2" s="4" t="s">
        <v>1053</v>
      </c>
      <c r="F2" s="12" t="s">
        <v>805</v>
      </c>
      <c r="G2" s="12" t="s">
        <v>368</v>
      </c>
      <c r="H2" s="12" t="s">
        <v>676</v>
      </c>
      <c r="I2" s="12" t="s">
        <v>923</v>
      </c>
      <c r="J2" s="12">
        <v>47.191611999999999</v>
      </c>
      <c r="K2" s="12">
        <v>20.402331</v>
      </c>
      <c r="L2" t="s">
        <v>392</v>
      </c>
      <c r="M2" t="s">
        <v>499</v>
      </c>
      <c r="N2" t="s">
        <v>395</v>
      </c>
      <c r="O2">
        <v>0.53959999999999997</v>
      </c>
      <c r="P2">
        <v>2.4620000000000002</v>
      </c>
      <c r="Q2">
        <v>818568</v>
      </c>
      <c r="R2" t="s">
        <v>1054</v>
      </c>
      <c r="S2" t="s">
        <v>386</v>
      </c>
      <c r="T2">
        <v>7.5999999999999998E-2</v>
      </c>
      <c r="U2">
        <v>306</v>
      </c>
      <c r="V2" t="s">
        <v>924</v>
      </c>
    </row>
    <row r="3" spans="1:23" x14ac:dyDescent="0.25">
      <c r="A3" s="12" t="s">
        <v>418</v>
      </c>
      <c r="B3" s="12" t="s">
        <v>244</v>
      </c>
      <c r="C3" s="12" t="s">
        <v>406</v>
      </c>
      <c r="D3" s="12">
        <v>1</v>
      </c>
      <c r="E3" s="4" t="s">
        <v>1055</v>
      </c>
      <c r="F3" s="12" t="s">
        <v>866</v>
      </c>
      <c r="G3" s="12" t="s">
        <v>368</v>
      </c>
      <c r="H3" s="12" t="s">
        <v>677</v>
      </c>
      <c r="I3" s="12" t="s">
        <v>923</v>
      </c>
      <c r="J3" s="12">
        <v>47.318741000000003</v>
      </c>
      <c r="K3" s="12">
        <v>21.527443000000002</v>
      </c>
      <c r="L3" t="s">
        <v>392</v>
      </c>
      <c r="M3" t="s">
        <v>419</v>
      </c>
      <c r="N3" t="s">
        <v>395</v>
      </c>
      <c r="O3">
        <v>0.14471740199999999</v>
      </c>
      <c r="P3">
        <v>0.91400000000000003</v>
      </c>
      <c r="Q3">
        <v>565253</v>
      </c>
      <c r="R3" t="s">
        <v>1056</v>
      </c>
      <c r="S3" t="s">
        <v>386</v>
      </c>
      <c r="T3">
        <v>0.248</v>
      </c>
      <c r="U3">
        <v>147</v>
      </c>
      <c r="V3" t="s">
        <v>925</v>
      </c>
    </row>
    <row r="4" spans="1:23" x14ac:dyDescent="0.25">
      <c r="A4" s="12" t="s">
        <v>425</v>
      </c>
      <c r="B4" s="12" t="s">
        <v>248</v>
      </c>
      <c r="C4" s="12" t="s">
        <v>406</v>
      </c>
      <c r="D4" s="12">
        <v>1</v>
      </c>
      <c r="E4" s="4" t="s">
        <v>1053</v>
      </c>
      <c r="F4" s="12" t="s">
        <v>868</v>
      </c>
      <c r="G4" s="12" t="s">
        <v>369</v>
      </c>
      <c r="H4" s="12" t="s">
        <v>678</v>
      </c>
      <c r="I4" s="12" t="s">
        <v>923</v>
      </c>
      <c r="J4" s="12">
        <v>46.205500000000001</v>
      </c>
      <c r="K4" s="12">
        <v>18.705030000000001</v>
      </c>
      <c r="L4" t="s">
        <v>382</v>
      </c>
      <c r="M4" t="s">
        <v>426</v>
      </c>
      <c r="N4" t="s">
        <v>622</v>
      </c>
      <c r="O4">
        <v>0.57999999999999996</v>
      </c>
      <c r="P4">
        <v>1.468</v>
      </c>
      <c r="Q4">
        <v>709555</v>
      </c>
      <c r="R4" t="s">
        <v>1054</v>
      </c>
      <c r="S4" t="s">
        <v>386</v>
      </c>
      <c r="T4">
        <v>9.8000000000000004E-2</v>
      </c>
      <c r="U4">
        <v>72</v>
      </c>
      <c r="V4" t="s">
        <v>1059</v>
      </c>
    </row>
    <row r="5" spans="1:23" x14ac:dyDescent="0.25">
      <c r="A5" s="12" t="s">
        <v>394</v>
      </c>
      <c r="B5" s="12" t="s">
        <v>246</v>
      </c>
      <c r="C5" s="12" t="s">
        <v>926</v>
      </c>
      <c r="D5" s="12">
        <v>1</v>
      </c>
      <c r="E5" s="4" t="s">
        <v>1057</v>
      </c>
      <c r="F5" s="12" t="s">
        <v>806</v>
      </c>
      <c r="G5" s="12" t="s">
        <v>369</v>
      </c>
      <c r="H5" s="12" t="s">
        <v>678</v>
      </c>
      <c r="I5" s="12" t="s">
        <v>923</v>
      </c>
      <c r="J5" s="12">
        <v>46.208562000000001</v>
      </c>
      <c r="K5" s="12">
        <v>18.700047000000001</v>
      </c>
      <c r="L5" t="s">
        <v>382</v>
      </c>
      <c r="M5" t="s">
        <v>396</v>
      </c>
      <c r="N5" t="s">
        <v>622</v>
      </c>
      <c r="O5">
        <v>6.1511508999999999E-2</v>
      </c>
      <c r="P5">
        <v>0.224</v>
      </c>
      <c r="Q5">
        <v>227966</v>
      </c>
      <c r="R5" t="s">
        <v>1058</v>
      </c>
      <c r="S5" t="s">
        <v>397</v>
      </c>
      <c r="T5">
        <v>0.24399999999999999</v>
      </c>
      <c r="U5">
        <v>174</v>
      </c>
      <c r="V5" t="s">
        <v>395</v>
      </c>
    </row>
    <row r="6" spans="1:23" x14ac:dyDescent="0.25">
      <c r="A6" s="12" t="s">
        <v>420</v>
      </c>
      <c r="B6" s="12" t="s">
        <v>247</v>
      </c>
      <c r="C6" s="12" t="s">
        <v>928</v>
      </c>
      <c r="D6" s="12">
        <v>1</v>
      </c>
      <c r="E6" s="4" t="s">
        <v>1053</v>
      </c>
      <c r="F6" s="12" t="s">
        <v>867</v>
      </c>
      <c r="G6" s="12" t="s">
        <v>369</v>
      </c>
      <c r="H6" s="12" t="s">
        <v>678</v>
      </c>
      <c r="I6" s="12" t="s">
        <v>923</v>
      </c>
      <c r="J6" s="12">
        <v>46.205500000000001</v>
      </c>
      <c r="K6" s="12">
        <v>18.705030000000001</v>
      </c>
      <c r="L6" t="s">
        <v>382</v>
      </c>
      <c r="M6" t="s">
        <v>421</v>
      </c>
      <c r="N6" t="s">
        <v>623</v>
      </c>
      <c r="O6">
        <v>9.9000000000000005E-2</v>
      </c>
      <c r="P6">
        <v>0.20300000000000001</v>
      </c>
      <c r="Q6">
        <v>212907</v>
      </c>
      <c r="R6" t="s">
        <v>1054</v>
      </c>
      <c r="S6" t="s">
        <v>386</v>
      </c>
      <c r="T6">
        <v>8.6999999999999994E-2</v>
      </c>
      <c r="U6">
        <v>48</v>
      </c>
      <c r="V6" t="s">
        <v>979</v>
      </c>
    </row>
    <row r="7" spans="1:23" x14ac:dyDescent="0.25">
      <c r="A7" s="12" t="s">
        <v>427</v>
      </c>
      <c r="B7" s="12" t="s">
        <v>249</v>
      </c>
      <c r="C7" s="12" t="s">
        <v>929</v>
      </c>
      <c r="D7" s="12">
        <v>1</v>
      </c>
      <c r="E7" s="4" t="s">
        <v>1053</v>
      </c>
      <c r="F7" s="12" t="s">
        <v>869</v>
      </c>
      <c r="G7" s="12" t="s">
        <v>369</v>
      </c>
      <c r="H7" s="12" t="s">
        <v>679</v>
      </c>
      <c r="I7" s="12" t="s">
        <v>923</v>
      </c>
      <c r="J7" s="12">
        <v>45.993000000000002</v>
      </c>
      <c r="K7" s="12">
        <v>18.58127</v>
      </c>
      <c r="L7" t="s">
        <v>382</v>
      </c>
      <c r="M7" t="s">
        <v>428</v>
      </c>
      <c r="N7" t="s">
        <v>624</v>
      </c>
      <c r="O7">
        <v>0.56000000000000005</v>
      </c>
      <c r="P7">
        <v>0.76600000000000001</v>
      </c>
      <c r="Q7">
        <v>810907</v>
      </c>
      <c r="R7" t="s">
        <v>1054</v>
      </c>
      <c r="S7" t="s">
        <v>386</v>
      </c>
      <c r="T7">
        <v>0.125</v>
      </c>
      <c r="U7">
        <v>43</v>
      </c>
      <c r="V7" t="s">
        <v>1060</v>
      </c>
    </row>
    <row r="8" spans="1:23" x14ac:dyDescent="0.25">
      <c r="A8" s="12" t="s">
        <v>458</v>
      </c>
      <c r="B8" s="12" t="s">
        <v>217</v>
      </c>
      <c r="C8" s="12" t="s">
        <v>933</v>
      </c>
      <c r="D8" s="12">
        <v>1</v>
      </c>
      <c r="E8" s="4" t="s">
        <v>1053</v>
      </c>
      <c r="F8" s="12" t="s">
        <v>808</v>
      </c>
      <c r="G8" s="12" t="s">
        <v>372</v>
      </c>
      <c r="H8" s="12" t="s">
        <v>681</v>
      </c>
      <c r="I8" s="12" t="s">
        <v>923</v>
      </c>
      <c r="J8" s="12">
        <v>46.20487</v>
      </c>
      <c r="K8" s="12">
        <v>18.700399999999998</v>
      </c>
      <c r="L8" t="s">
        <v>382</v>
      </c>
      <c r="M8" t="s">
        <v>459</v>
      </c>
      <c r="N8" t="s">
        <v>623</v>
      </c>
      <c r="O8">
        <v>0.35317026200000001</v>
      </c>
      <c r="P8">
        <v>2.7679999999999998</v>
      </c>
      <c r="Q8">
        <v>804922</v>
      </c>
      <c r="R8" t="s">
        <v>1054</v>
      </c>
      <c r="S8" t="s">
        <v>386</v>
      </c>
      <c r="T8">
        <v>0.153</v>
      </c>
      <c r="U8">
        <v>291</v>
      </c>
      <c r="V8" t="s">
        <v>934</v>
      </c>
    </row>
    <row r="9" spans="1:23" x14ac:dyDescent="0.25">
      <c r="A9" s="12" t="s">
        <v>685</v>
      </c>
      <c r="B9" s="12" t="s">
        <v>1028</v>
      </c>
      <c r="C9" s="12" t="s">
        <v>938</v>
      </c>
      <c r="D9" s="12">
        <v>1</v>
      </c>
      <c r="E9" s="4" t="s">
        <v>1053</v>
      </c>
      <c r="F9" s="12" t="s">
        <v>809</v>
      </c>
      <c r="G9" s="12" t="s">
        <v>372</v>
      </c>
      <c r="H9" s="12" t="s">
        <v>686</v>
      </c>
      <c r="I9" s="12" t="s">
        <v>923</v>
      </c>
      <c r="J9" s="12">
        <v>46.736119000000002</v>
      </c>
      <c r="K9" s="12">
        <v>18.958091</v>
      </c>
      <c r="L9" t="s">
        <v>392</v>
      </c>
      <c r="M9" t="s">
        <v>619</v>
      </c>
      <c r="N9" t="s">
        <v>395</v>
      </c>
      <c r="O9">
        <v>3.0999999999999999E-3</v>
      </c>
      <c r="P9">
        <v>0.01</v>
      </c>
      <c r="Q9">
        <v>10981</v>
      </c>
      <c r="R9" t="s">
        <v>1054</v>
      </c>
      <c r="S9" t="s">
        <v>386</v>
      </c>
      <c r="T9">
        <v>9.6000000000000002E-2</v>
      </c>
      <c r="U9">
        <v>204</v>
      </c>
      <c r="V9" t="s">
        <v>939</v>
      </c>
    </row>
    <row r="10" spans="1:23" x14ac:dyDescent="0.25">
      <c r="A10" s="12" t="s">
        <v>429</v>
      </c>
      <c r="B10" s="12" t="s">
        <v>260</v>
      </c>
      <c r="C10" s="12" t="s">
        <v>935</v>
      </c>
      <c r="D10" s="12">
        <v>1</v>
      </c>
      <c r="E10" s="4" t="s">
        <v>1053</v>
      </c>
      <c r="F10" s="12" t="s">
        <v>809</v>
      </c>
      <c r="G10" s="12" t="s">
        <v>372</v>
      </c>
      <c r="H10" s="12" t="s">
        <v>682</v>
      </c>
      <c r="I10" s="12" t="s">
        <v>923</v>
      </c>
      <c r="J10" s="12">
        <v>47.501629999999999</v>
      </c>
      <c r="K10" s="12">
        <v>18.910468000000002</v>
      </c>
      <c r="L10" t="s">
        <v>382</v>
      </c>
      <c r="M10" t="s">
        <v>402</v>
      </c>
      <c r="N10" t="s">
        <v>626</v>
      </c>
      <c r="O10">
        <v>0.18</v>
      </c>
      <c r="P10">
        <v>0.16500000000000001</v>
      </c>
      <c r="Q10">
        <v>176572</v>
      </c>
      <c r="R10" t="s">
        <v>1054</v>
      </c>
      <c r="S10" t="s">
        <v>386</v>
      </c>
      <c r="T10">
        <v>7.8E-2</v>
      </c>
      <c r="U10">
        <v>138</v>
      </c>
      <c r="V10" t="s">
        <v>920</v>
      </c>
    </row>
    <row r="11" spans="1:23" x14ac:dyDescent="0.25">
      <c r="A11" s="12" t="s">
        <v>665</v>
      </c>
      <c r="B11" s="12" t="s">
        <v>1029</v>
      </c>
      <c r="C11" s="12" t="s">
        <v>928</v>
      </c>
      <c r="D11" s="12">
        <v>1</v>
      </c>
      <c r="E11" s="4" t="s">
        <v>1053</v>
      </c>
      <c r="F11" s="12" t="s">
        <v>809</v>
      </c>
      <c r="G11" s="12" t="s">
        <v>372</v>
      </c>
      <c r="H11" s="12" t="s">
        <v>682</v>
      </c>
      <c r="I11" s="12" t="s">
        <v>923</v>
      </c>
      <c r="J11" s="12">
        <v>47.501629999999999</v>
      </c>
      <c r="K11" s="12">
        <v>18.91047</v>
      </c>
      <c r="L11" t="s">
        <v>392</v>
      </c>
      <c r="M11" t="s">
        <v>620</v>
      </c>
      <c r="N11" t="s">
        <v>395</v>
      </c>
      <c r="O11">
        <v>0.22470000000000001</v>
      </c>
      <c r="P11">
        <v>1.0980000000000001</v>
      </c>
      <c r="Q11">
        <v>638509</v>
      </c>
      <c r="R11" t="s">
        <v>1054</v>
      </c>
      <c r="S11" t="s">
        <v>386</v>
      </c>
      <c r="T11">
        <v>0.125</v>
      </c>
      <c r="U11">
        <v>153</v>
      </c>
      <c r="V11" t="s">
        <v>940</v>
      </c>
    </row>
    <row r="12" spans="1:23" x14ac:dyDescent="0.25">
      <c r="A12" s="12" t="s">
        <v>771</v>
      </c>
      <c r="B12" s="12" t="s">
        <v>258</v>
      </c>
      <c r="C12" s="12" t="s">
        <v>930</v>
      </c>
      <c r="D12" s="12">
        <v>1</v>
      </c>
      <c r="E12" s="4" t="s">
        <v>1053</v>
      </c>
      <c r="F12" s="12" t="s">
        <v>870</v>
      </c>
      <c r="G12" s="12" t="s">
        <v>372</v>
      </c>
      <c r="H12" s="12" t="s">
        <v>680</v>
      </c>
      <c r="I12" s="12" t="s">
        <v>923</v>
      </c>
      <c r="J12" s="12">
        <v>46.208562000000001</v>
      </c>
      <c r="K12" s="12">
        <v>18.700047000000001</v>
      </c>
      <c r="L12" t="s">
        <v>382</v>
      </c>
      <c r="M12" t="s">
        <v>383</v>
      </c>
      <c r="N12" t="s">
        <v>625</v>
      </c>
      <c r="O12">
        <v>0.5786</v>
      </c>
      <c r="P12">
        <v>1.484</v>
      </c>
      <c r="Q12">
        <v>749828</v>
      </c>
      <c r="R12" t="s">
        <v>1054</v>
      </c>
      <c r="S12" t="s">
        <v>386</v>
      </c>
      <c r="T12">
        <v>0.129</v>
      </c>
      <c r="U12">
        <v>251</v>
      </c>
      <c r="V12" t="s">
        <v>1061</v>
      </c>
    </row>
    <row r="13" spans="1:23" x14ac:dyDescent="0.25">
      <c r="A13" s="12" t="s">
        <v>683</v>
      </c>
      <c r="B13" s="12" t="s">
        <v>1027</v>
      </c>
      <c r="C13" s="12" t="s">
        <v>936</v>
      </c>
      <c r="D13" s="12">
        <v>1</v>
      </c>
      <c r="E13" s="4" t="s">
        <v>1053</v>
      </c>
      <c r="F13" s="12" t="s">
        <v>809</v>
      </c>
      <c r="G13" s="12" t="s">
        <v>372</v>
      </c>
      <c r="H13" s="12" t="s">
        <v>684</v>
      </c>
      <c r="I13" s="12" t="s">
        <v>923</v>
      </c>
      <c r="J13" s="12">
        <v>47.638680000000001</v>
      </c>
      <c r="K13" s="12">
        <v>17.364529999999998</v>
      </c>
      <c r="L13" t="s">
        <v>392</v>
      </c>
      <c r="M13" t="s">
        <v>432</v>
      </c>
      <c r="N13" t="s">
        <v>395</v>
      </c>
      <c r="O13">
        <v>2.4299999999999999E-2</v>
      </c>
      <c r="P13">
        <v>2.8000000000000001E-2</v>
      </c>
      <c r="Q13">
        <v>32582</v>
      </c>
      <c r="R13" t="s">
        <v>1054</v>
      </c>
      <c r="S13" t="s">
        <v>525</v>
      </c>
      <c r="T13">
        <v>0.28399999999999997</v>
      </c>
      <c r="U13">
        <v>333</v>
      </c>
      <c r="V13" t="s">
        <v>937</v>
      </c>
    </row>
    <row r="14" spans="1:23" x14ac:dyDescent="0.25">
      <c r="A14" s="12" t="s">
        <v>398</v>
      </c>
      <c r="B14" s="12" t="s">
        <v>259</v>
      </c>
      <c r="C14" s="12" t="s">
        <v>931</v>
      </c>
      <c r="D14" s="12">
        <v>1</v>
      </c>
      <c r="E14" s="4" t="s">
        <v>1057</v>
      </c>
      <c r="F14" s="12" t="s">
        <v>807</v>
      </c>
      <c r="G14" s="12" t="s">
        <v>372</v>
      </c>
      <c r="H14" s="12" t="s">
        <v>399</v>
      </c>
      <c r="I14" s="12" t="s">
        <v>923</v>
      </c>
      <c r="J14" s="12">
        <v>46.4</v>
      </c>
      <c r="K14" s="12">
        <v>18.739999999999998</v>
      </c>
      <c r="L14" t="s">
        <v>392</v>
      </c>
      <c r="M14" t="s">
        <v>400</v>
      </c>
      <c r="N14" t="s">
        <v>395</v>
      </c>
      <c r="O14">
        <v>3.0782877E-2</v>
      </c>
      <c r="P14">
        <v>6.6000000000000003E-2</v>
      </c>
      <c r="Q14">
        <v>69444</v>
      </c>
      <c r="R14" t="s">
        <v>1058</v>
      </c>
      <c r="S14" t="s">
        <v>397</v>
      </c>
      <c r="T14">
        <v>0.36299999999999999</v>
      </c>
      <c r="U14">
        <v>28</v>
      </c>
      <c r="V14" t="s">
        <v>395</v>
      </c>
    </row>
    <row r="15" spans="1:23" x14ac:dyDescent="0.25">
      <c r="A15" s="12" t="s">
        <v>389</v>
      </c>
      <c r="B15" s="12" t="s">
        <v>262</v>
      </c>
      <c r="C15" s="12" t="s">
        <v>943</v>
      </c>
      <c r="D15" s="12">
        <v>1</v>
      </c>
      <c r="E15" s="4" t="s">
        <v>1053</v>
      </c>
      <c r="F15" s="12" t="s">
        <v>809</v>
      </c>
      <c r="G15" s="12" t="s">
        <v>942</v>
      </c>
      <c r="H15" s="12" t="s">
        <v>688</v>
      </c>
      <c r="I15" s="12" t="s">
        <v>923</v>
      </c>
      <c r="J15" s="12">
        <v>47.178840999999998</v>
      </c>
      <c r="K15" s="12">
        <v>19.860514999999999</v>
      </c>
      <c r="L15" t="s">
        <v>382</v>
      </c>
      <c r="M15" t="s">
        <v>390</v>
      </c>
      <c r="N15" t="s">
        <v>626</v>
      </c>
      <c r="O15">
        <v>0.13339999999999999</v>
      </c>
      <c r="P15">
        <v>0.30199999999999999</v>
      </c>
      <c r="Q15">
        <v>298345</v>
      </c>
      <c r="R15" t="s">
        <v>1054</v>
      </c>
      <c r="S15" t="s">
        <v>386</v>
      </c>
      <c r="T15">
        <v>8.7999999999999995E-2</v>
      </c>
      <c r="U15">
        <v>208</v>
      </c>
      <c r="V15" t="s">
        <v>1062</v>
      </c>
    </row>
    <row r="16" spans="1:23" x14ac:dyDescent="0.25">
      <c r="A16" s="12" t="s">
        <v>391</v>
      </c>
      <c r="B16" s="12" t="s">
        <v>263</v>
      </c>
      <c r="C16" s="12" t="s">
        <v>944</v>
      </c>
      <c r="D16" s="12">
        <v>1</v>
      </c>
      <c r="E16" s="4" t="s">
        <v>1053</v>
      </c>
      <c r="F16" s="12" t="s">
        <v>809</v>
      </c>
      <c r="G16" s="12" t="s">
        <v>942</v>
      </c>
      <c r="H16" s="12" t="s">
        <v>689</v>
      </c>
      <c r="I16" s="12" t="s">
        <v>923</v>
      </c>
      <c r="J16" s="12">
        <v>47.178840999999998</v>
      </c>
      <c r="K16" s="12">
        <v>19.860514999999999</v>
      </c>
      <c r="L16" t="s">
        <v>392</v>
      </c>
      <c r="M16" t="s">
        <v>393</v>
      </c>
      <c r="N16" t="s">
        <v>395</v>
      </c>
      <c r="O16">
        <v>9.6100000000000005E-2</v>
      </c>
      <c r="P16">
        <v>0.191</v>
      </c>
      <c r="Q16">
        <v>197563</v>
      </c>
      <c r="R16" t="s">
        <v>1054</v>
      </c>
      <c r="S16" t="s">
        <v>386</v>
      </c>
      <c r="T16">
        <v>7.0000000000000007E-2</v>
      </c>
      <c r="U16">
        <v>808</v>
      </c>
      <c r="V16" t="s">
        <v>1063</v>
      </c>
    </row>
    <row r="17" spans="1:22" x14ac:dyDescent="0.25">
      <c r="A17" s="12" t="s">
        <v>666</v>
      </c>
      <c r="B17" s="12" t="s">
        <v>1033</v>
      </c>
      <c r="C17" s="12" t="s">
        <v>935</v>
      </c>
      <c r="D17" s="12">
        <v>1</v>
      </c>
      <c r="E17" s="4" t="s">
        <v>1053</v>
      </c>
      <c r="F17" s="12" t="s">
        <v>809</v>
      </c>
      <c r="G17" s="12" t="s">
        <v>966</v>
      </c>
      <c r="H17" s="12" t="s">
        <v>699</v>
      </c>
      <c r="I17" s="12" t="s">
        <v>923</v>
      </c>
      <c r="J17" s="12">
        <v>47.477645000000003</v>
      </c>
      <c r="K17" s="12">
        <v>21.503001000000001</v>
      </c>
      <c r="L17" t="s">
        <v>392</v>
      </c>
      <c r="M17" t="s">
        <v>419</v>
      </c>
      <c r="N17" t="s">
        <v>395</v>
      </c>
      <c r="O17">
        <v>9.5999999999999992E-3</v>
      </c>
      <c r="P17">
        <v>5.3999999999999999E-2</v>
      </c>
      <c r="Q17">
        <v>61032</v>
      </c>
      <c r="R17" t="s">
        <v>1054</v>
      </c>
      <c r="S17" t="s">
        <v>386</v>
      </c>
      <c r="T17">
        <v>0.112</v>
      </c>
      <c r="U17">
        <v>364</v>
      </c>
      <c r="V17" t="s">
        <v>967</v>
      </c>
    </row>
    <row r="18" spans="1:22" x14ac:dyDescent="0.25">
      <c r="A18" s="12" t="s">
        <v>700</v>
      </c>
      <c r="B18" s="12" t="s">
        <v>1034</v>
      </c>
      <c r="C18" s="12" t="s">
        <v>935</v>
      </c>
      <c r="D18" s="12">
        <v>1</v>
      </c>
      <c r="E18" s="4" t="s">
        <v>1053</v>
      </c>
      <c r="F18" s="12" t="s">
        <v>809</v>
      </c>
      <c r="G18" s="12" t="s">
        <v>966</v>
      </c>
      <c r="H18" s="12" t="s">
        <v>701</v>
      </c>
      <c r="I18" s="12" t="s">
        <v>923</v>
      </c>
      <c r="J18" s="12">
        <v>47.480426000000001</v>
      </c>
      <c r="K18" s="12">
        <v>21.501857999999999</v>
      </c>
      <c r="L18" t="s">
        <v>382</v>
      </c>
      <c r="M18" t="s">
        <v>612</v>
      </c>
      <c r="N18" t="s">
        <v>610</v>
      </c>
      <c r="O18">
        <v>5.4000000000000003E-3</v>
      </c>
      <c r="P18">
        <v>4.1000000000000002E-2</v>
      </c>
      <c r="Q18">
        <v>47926</v>
      </c>
      <c r="R18" t="s">
        <v>1054</v>
      </c>
      <c r="S18" t="s">
        <v>386</v>
      </c>
      <c r="T18">
        <v>0.105</v>
      </c>
      <c r="U18">
        <v>31</v>
      </c>
      <c r="V18" t="s">
        <v>937</v>
      </c>
    </row>
    <row r="19" spans="1:22" x14ac:dyDescent="0.25">
      <c r="A19" s="12" t="s">
        <v>697</v>
      </c>
      <c r="B19" s="12" t="s">
        <v>1031</v>
      </c>
      <c r="C19" s="12" t="s">
        <v>929</v>
      </c>
      <c r="D19" s="12">
        <v>1</v>
      </c>
      <c r="E19" s="4" t="s">
        <v>1053</v>
      </c>
      <c r="F19" s="12" t="s">
        <v>814</v>
      </c>
      <c r="G19" s="12" t="s">
        <v>962</v>
      </c>
      <c r="H19" s="12" t="s">
        <v>696</v>
      </c>
      <c r="I19" s="12" t="s">
        <v>923</v>
      </c>
      <c r="J19" s="12">
        <v>47.857550000000003</v>
      </c>
      <c r="K19" s="12">
        <v>21.432390000000002</v>
      </c>
      <c r="L19" t="s">
        <v>382</v>
      </c>
      <c r="M19" t="s">
        <v>390</v>
      </c>
      <c r="N19" t="s">
        <v>630</v>
      </c>
      <c r="O19">
        <v>0.14330000000000001</v>
      </c>
      <c r="P19">
        <v>0.28699999999999998</v>
      </c>
      <c r="Q19">
        <v>265599</v>
      </c>
      <c r="R19" t="s">
        <v>1054</v>
      </c>
      <c r="S19" t="s">
        <v>525</v>
      </c>
      <c r="T19">
        <v>0.437</v>
      </c>
      <c r="U19">
        <v>60</v>
      </c>
      <c r="V19" t="s">
        <v>964</v>
      </c>
    </row>
    <row r="20" spans="1:22" x14ac:dyDescent="0.25">
      <c r="A20" s="12" t="s">
        <v>778</v>
      </c>
      <c r="B20" s="12" t="s">
        <v>277</v>
      </c>
      <c r="C20" s="12" t="s">
        <v>961</v>
      </c>
      <c r="D20" s="12">
        <v>1</v>
      </c>
      <c r="E20" s="4" t="s">
        <v>1053</v>
      </c>
      <c r="F20" s="12" t="s">
        <v>813</v>
      </c>
      <c r="G20" s="12" t="s">
        <v>962</v>
      </c>
      <c r="H20" s="12" t="s">
        <v>696</v>
      </c>
      <c r="I20" s="12" t="s">
        <v>923</v>
      </c>
      <c r="J20" s="12">
        <v>47.857550000000003</v>
      </c>
      <c r="K20" s="12">
        <v>21.432390000000002</v>
      </c>
      <c r="L20" t="s">
        <v>382</v>
      </c>
      <c r="M20" t="s">
        <v>499</v>
      </c>
      <c r="N20" t="s">
        <v>638</v>
      </c>
      <c r="O20">
        <v>0.7</v>
      </c>
      <c r="P20">
        <v>1.569</v>
      </c>
      <c r="Q20">
        <v>683331</v>
      </c>
      <c r="R20" t="s">
        <v>1054</v>
      </c>
      <c r="S20" t="s">
        <v>386</v>
      </c>
      <c r="T20">
        <v>0.20200000000000001</v>
      </c>
      <c r="U20">
        <v>127</v>
      </c>
      <c r="V20" t="s">
        <v>963</v>
      </c>
    </row>
    <row r="21" spans="1:22" x14ac:dyDescent="0.25">
      <c r="A21" s="12" t="s">
        <v>775</v>
      </c>
      <c r="B21" s="12" t="s">
        <v>274</v>
      </c>
      <c r="C21" s="12" t="s">
        <v>956</v>
      </c>
      <c r="D21" s="12">
        <v>1</v>
      </c>
      <c r="E21" s="4" t="s">
        <v>1053</v>
      </c>
      <c r="F21" s="12" t="s">
        <v>881</v>
      </c>
      <c r="G21" s="12" t="s">
        <v>955</v>
      </c>
      <c r="H21" s="12" t="s">
        <v>694</v>
      </c>
      <c r="I21" s="12" t="s">
        <v>923</v>
      </c>
      <c r="J21" s="12">
        <v>47.860709999999997</v>
      </c>
      <c r="K21" s="12">
        <v>21.000579999999999</v>
      </c>
      <c r="L21" t="s">
        <v>382</v>
      </c>
      <c r="M21" t="s">
        <v>495</v>
      </c>
      <c r="N21" t="s">
        <v>631</v>
      </c>
      <c r="O21">
        <v>0.26950000000000002</v>
      </c>
      <c r="P21">
        <v>0.99199999999999999</v>
      </c>
      <c r="Q21">
        <v>618281</v>
      </c>
      <c r="R21" t="s">
        <v>1054</v>
      </c>
      <c r="S21" t="s">
        <v>386</v>
      </c>
      <c r="T21">
        <v>0.154</v>
      </c>
      <c r="U21">
        <v>53</v>
      </c>
      <c r="V21" t="s">
        <v>920</v>
      </c>
    </row>
    <row r="22" spans="1:22" x14ac:dyDescent="0.25">
      <c r="A22" s="12" t="s">
        <v>774</v>
      </c>
      <c r="B22" s="12" t="s">
        <v>273</v>
      </c>
      <c r="C22" s="12" t="s">
        <v>954</v>
      </c>
      <c r="D22" s="12">
        <v>1</v>
      </c>
      <c r="E22" s="4" t="s">
        <v>1053</v>
      </c>
      <c r="F22" s="12" t="s">
        <v>809</v>
      </c>
      <c r="G22" s="12" t="s">
        <v>955</v>
      </c>
      <c r="H22" s="12" t="s">
        <v>694</v>
      </c>
      <c r="I22" s="12" t="s">
        <v>923</v>
      </c>
      <c r="J22" s="12">
        <v>47.860709999999997</v>
      </c>
      <c r="K22" s="12">
        <v>21.000579999999999</v>
      </c>
      <c r="L22" t="s">
        <v>382</v>
      </c>
      <c r="M22" t="s">
        <v>494</v>
      </c>
      <c r="N22" t="s">
        <v>630</v>
      </c>
      <c r="O22">
        <v>3.7100000000000001E-2</v>
      </c>
      <c r="P22">
        <v>9.4E-2</v>
      </c>
      <c r="Q22">
        <v>105512</v>
      </c>
      <c r="R22" t="s">
        <v>1054</v>
      </c>
      <c r="S22" t="s">
        <v>386</v>
      </c>
      <c r="T22">
        <v>0.13</v>
      </c>
      <c r="U22">
        <v>137</v>
      </c>
      <c r="V22" t="s">
        <v>953</v>
      </c>
    </row>
    <row r="23" spans="1:22" x14ac:dyDescent="0.25">
      <c r="A23" s="12" t="s">
        <v>409</v>
      </c>
      <c r="B23" s="12" t="s">
        <v>266</v>
      </c>
      <c r="C23" s="12" t="s">
        <v>406</v>
      </c>
      <c r="D23" s="12">
        <v>1</v>
      </c>
      <c r="E23" s="4" t="s">
        <v>1055</v>
      </c>
      <c r="F23" s="12" t="s">
        <v>873</v>
      </c>
      <c r="G23" s="12" t="s">
        <v>513</v>
      </c>
      <c r="H23" s="12" t="s">
        <v>1065</v>
      </c>
      <c r="I23" s="12" t="s">
        <v>923</v>
      </c>
      <c r="J23" s="12">
        <v>47.52</v>
      </c>
      <c r="K23" s="12">
        <v>21.588999999999999</v>
      </c>
      <c r="L23" t="s">
        <v>392</v>
      </c>
      <c r="M23" t="s">
        <v>388</v>
      </c>
      <c r="N23" t="s">
        <v>395</v>
      </c>
      <c r="O23">
        <v>0.469449273</v>
      </c>
      <c r="P23">
        <v>4.8789999999999996</v>
      </c>
      <c r="Q23">
        <v>810430</v>
      </c>
      <c r="R23" t="s">
        <v>1056</v>
      </c>
      <c r="S23" t="s">
        <v>386</v>
      </c>
      <c r="T23">
        <v>0.13100000000000001</v>
      </c>
      <c r="U23">
        <v>465</v>
      </c>
      <c r="V23" t="s">
        <v>947</v>
      </c>
    </row>
    <row r="24" spans="1:22" x14ac:dyDescent="0.25">
      <c r="A24" s="12" t="s">
        <v>412</v>
      </c>
      <c r="B24" s="12" t="s">
        <v>264</v>
      </c>
      <c r="C24" s="12" t="s">
        <v>406</v>
      </c>
      <c r="D24" s="12">
        <v>1</v>
      </c>
      <c r="E24" s="4" t="s">
        <v>1055</v>
      </c>
      <c r="F24" s="12" t="s">
        <v>871</v>
      </c>
      <c r="G24" s="12" t="s">
        <v>513</v>
      </c>
      <c r="H24" s="12" t="s">
        <v>690</v>
      </c>
      <c r="I24" s="12" t="s">
        <v>923</v>
      </c>
      <c r="J24" s="12">
        <v>47.167000000000002</v>
      </c>
      <c r="K24" s="12">
        <v>20.832999999999998</v>
      </c>
      <c r="L24" t="s">
        <v>382</v>
      </c>
      <c r="M24" t="s">
        <v>393</v>
      </c>
      <c r="N24" t="s">
        <v>627</v>
      </c>
      <c r="O24">
        <v>0.66398042000000002</v>
      </c>
      <c r="P24">
        <v>4.2460000000000004</v>
      </c>
      <c r="Q24">
        <v>830691</v>
      </c>
      <c r="R24" t="s">
        <v>1056</v>
      </c>
      <c r="S24" t="s">
        <v>386</v>
      </c>
      <c r="T24">
        <v>0.13400000000000001</v>
      </c>
      <c r="U24">
        <v>528</v>
      </c>
      <c r="V24" t="s">
        <v>945</v>
      </c>
    </row>
    <row r="25" spans="1:22" x14ac:dyDescent="0.25">
      <c r="A25" s="12" t="s">
        <v>410</v>
      </c>
      <c r="B25" s="12" t="s">
        <v>265</v>
      </c>
      <c r="C25" s="12" t="s">
        <v>406</v>
      </c>
      <c r="D25" s="12">
        <v>1</v>
      </c>
      <c r="E25" s="4" t="s">
        <v>1055</v>
      </c>
      <c r="F25" s="12" t="s">
        <v>872</v>
      </c>
      <c r="G25" s="12" t="s">
        <v>768</v>
      </c>
      <c r="H25" s="12" t="s">
        <v>1064</v>
      </c>
      <c r="I25" s="12" t="s">
        <v>923</v>
      </c>
      <c r="J25" s="12">
        <v>48.52</v>
      </c>
      <c r="K25" s="12">
        <v>21.167999999999999</v>
      </c>
      <c r="L25" t="s">
        <v>392</v>
      </c>
      <c r="M25" t="s">
        <v>411</v>
      </c>
      <c r="N25" t="s">
        <v>395</v>
      </c>
      <c r="O25">
        <v>0.355272274</v>
      </c>
      <c r="P25">
        <v>3.319</v>
      </c>
      <c r="Q25">
        <v>817728</v>
      </c>
      <c r="R25" t="s">
        <v>1056</v>
      </c>
      <c r="S25" t="s">
        <v>386</v>
      </c>
      <c r="T25">
        <v>0.17</v>
      </c>
      <c r="U25">
        <v>320</v>
      </c>
      <c r="V25" t="s">
        <v>946</v>
      </c>
    </row>
    <row r="26" spans="1:22" x14ac:dyDescent="0.25">
      <c r="A26" s="12" t="s">
        <v>777</v>
      </c>
      <c r="B26" s="12" t="s">
        <v>276</v>
      </c>
      <c r="C26" s="12" t="s">
        <v>960</v>
      </c>
      <c r="D26" s="12">
        <v>1</v>
      </c>
      <c r="E26" s="4" t="s">
        <v>1053</v>
      </c>
      <c r="F26" s="12" t="s">
        <v>812</v>
      </c>
      <c r="G26" s="12" t="s">
        <v>958</v>
      </c>
      <c r="H26" s="12" t="s">
        <v>695</v>
      </c>
      <c r="I26" s="12" t="s">
        <v>923</v>
      </c>
      <c r="J26" s="12">
        <v>47.78134</v>
      </c>
      <c r="K26" s="12">
        <v>20.58258</v>
      </c>
      <c r="L26" t="s">
        <v>382</v>
      </c>
      <c r="M26" t="s">
        <v>494</v>
      </c>
      <c r="N26" t="s">
        <v>610</v>
      </c>
      <c r="O26">
        <v>1.12E-2</v>
      </c>
      <c r="P26">
        <v>4.2999999999999997E-2</v>
      </c>
      <c r="Q26">
        <v>49621</v>
      </c>
      <c r="R26" t="s">
        <v>1054</v>
      </c>
      <c r="S26" t="s">
        <v>386</v>
      </c>
      <c r="T26">
        <v>8.2000000000000003E-2</v>
      </c>
      <c r="U26">
        <v>228</v>
      </c>
      <c r="V26" t="s">
        <v>953</v>
      </c>
    </row>
    <row r="27" spans="1:22" x14ac:dyDescent="0.25">
      <c r="A27" s="12" t="s">
        <v>776</v>
      </c>
      <c r="B27" s="12" t="s">
        <v>275</v>
      </c>
      <c r="C27" s="12" t="s">
        <v>957</v>
      </c>
      <c r="D27" s="12">
        <v>1</v>
      </c>
      <c r="E27" s="4" t="s">
        <v>1053</v>
      </c>
      <c r="F27" s="12" t="s">
        <v>812</v>
      </c>
      <c r="G27" s="12" t="s">
        <v>958</v>
      </c>
      <c r="H27" s="12" t="s">
        <v>695</v>
      </c>
      <c r="I27" s="12" t="s">
        <v>923</v>
      </c>
      <c r="J27" s="12">
        <v>47.78134</v>
      </c>
      <c r="K27" s="12">
        <v>20.58258</v>
      </c>
      <c r="L27" t="s">
        <v>392</v>
      </c>
      <c r="M27" t="s">
        <v>496</v>
      </c>
      <c r="N27" t="s">
        <v>395</v>
      </c>
      <c r="O27">
        <v>0.30309999999999998</v>
      </c>
      <c r="P27">
        <v>2.2829999999999999</v>
      </c>
      <c r="Q27">
        <v>740659</v>
      </c>
      <c r="R27" t="s">
        <v>1054</v>
      </c>
      <c r="S27" t="s">
        <v>386</v>
      </c>
      <c r="T27">
        <v>0.10100000000000001</v>
      </c>
      <c r="U27">
        <v>80</v>
      </c>
      <c r="V27" t="s">
        <v>959</v>
      </c>
    </row>
    <row r="28" spans="1:22" x14ac:dyDescent="0.25">
      <c r="A28" s="12" t="s">
        <v>698</v>
      </c>
      <c r="B28" s="12" t="s">
        <v>1032</v>
      </c>
      <c r="C28" s="12" t="s">
        <v>935</v>
      </c>
      <c r="D28" s="12">
        <v>1</v>
      </c>
      <c r="E28" s="4" t="s">
        <v>1053</v>
      </c>
      <c r="F28" s="12" t="s">
        <v>812</v>
      </c>
      <c r="G28" s="12" t="s">
        <v>513</v>
      </c>
      <c r="H28" s="12" t="s">
        <v>695</v>
      </c>
      <c r="I28" s="12" t="s">
        <v>923</v>
      </c>
      <c r="J28" s="12">
        <v>47.78134</v>
      </c>
      <c r="K28" s="12">
        <v>20.58258</v>
      </c>
      <c r="L28" t="s">
        <v>392</v>
      </c>
      <c r="M28" t="s">
        <v>486</v>
      </c>
      <c r="N28" t="s">
        <v>395</v>
      </c>
      <c r="O28">
        <v>2.07E-2</v>
      </c>
      <c r="P28">
        <v>0.26400000000000001</v>
      </c>
      <c r="Q28">
        <v>256356</v>
      </c>
      <c r="R28" t="s">
        <v>1054</v>
      </c>
      <c r="S28" t="s">
        <v>525</v>
      </c>
      <c r="T28">
        <v>0.377</v>
      </c>
      <c r="U28">
        <v>283</v>
      </c>
      <c r="V28" t="s">
        <v>965</v>
      </c>
    </row>
    <row r="29" spans="1:22" x14ac:dyDescent="0.25">
      <c r="A29" s="12" t="s">
        <v>416</v>
      </c>
      <c r="B29" s="12" t="s">
        <v>267</v>
      </c>
      <c r="C29" s="12" t="s">
        <v>406</v>
      </c>
      <c r="D29" s="12">
        <v>1</v>
      </c>
      <c r="E29" s="4" t="s">
        <v>1055</v>
      </c>
      <c r="F29" s="12" t="s">
        <v>874</v>
      </c>
      <c r="G29" s="12" t="s">
        <v>513</v>
      </c>
      <c r="H29" s="12" t="s">
        <v>691</v>
      </c>
      <c r="I29" s="12" t="s">
        <v>923</v>
      </c>
      <c r="J29" s="12">
        <v>47.88</v>
      </c>
      <c r="K29" s="12">
        <v>21.192</v>
      </c>
      <c r="L29" t="s">
        <v>392</v>
      </c>
      <c r="M29" t="s">
        <v>404</v>
      </c>
      <c r="N29" t="s">
        <v>395</v>
      </c>
      <c r="O29">
        <v>8.2441711000000001E-2</v>
      </c>
      <c r="P29">
        <v>1.5169999999999999</v>
      </c>
      <c r="Q29">
        <v>704606</v>
      </c>
      <c r="R29" t="s">
        <v>1056</v>
      </c>
      <c r="S29" t="s">
        <v>386</v>
      </c>
      <c r="T29">
        <v>0.11799999999999999</v>
      </c>
      <c r="U29">
        <v>220</v>
      </c>
      <c r="V29" t="s">
        <v>948</v>
      </c>
    </row>
    <row r="30" spans="1:22" x14ac:dyDescent="0.25">
      <c r="A30" s="12" t="s">
        <v>414</v>
      </c>
      <c r="B30" s="12" t="s">
        <v>268</v>
      </c>
      <c r="C30" s="12" t="s">
        <v>406</v>
      </c>
      <c r="D30" s="12">
        <v>1</v>
      </c>
      <c r="E30" s="4" t="s">
        <v>1055</v>
      </c>
      <c r="F30" s="12" t="s">
        <v>875</v>
      </c>
      <c r="G30" s="12" t="s">
        <v>513</v>
      </c>
      <c r="H30" s="12" t="s">
        <v>691</v>
      </c>
      <c r="I30" s="12" t="s">
        <v>923</v>
      </c>
      <c r="J30" s="12">
        <v>47.88</v>
      </c>
      <c r="K30" s="12">
        <v>21.192</v>
      </c>
      <c r="L30" t="s">
        <v>392</v>
      </c>
      <c r="M30" t="s">
        <v>415</v>
      </c>
      <c r="N30" t="s">
        <v>395</v>
      </c>
      <c r="O30">
        <v>0.22140739000000001</v>
      </c>
      <c r="P30">
        <v>3.4940000000000002</v>
      </c>
      <c r="Q30">
        <v>769987</v>
      </c>
      <c r="R30" t="s">
        <v>1056</v>
      </c>
      <c r="S30" t="s">
        <v>386</v>
      </c>
      <c r="T30">
        <v>0.161</v>
      </c>
      <c r="U30">
        <v>142</v>
      </c>
      <c r="V30" t="s">
        <v>946</v>
      </c>
    </row>
    <row r="31" spans="1:22" x14ac:dyDescent="0.25">
      <c r="A31" s="12" t="s">
        <v>667</v>
      </c>
      <c r="B31" s="12" t="s">
        <v>1035</v>
      </c>
      <c r="C31" s="12" t="s">
        <v>928</v>
      </c>
      <c r="D31" s="12">
        <v>1</v>
      </c>
      <c r="E31" s="4" t="s">
        <v>1053</v>
      </c>
      <c r="F31" s="12" t="s">
        <v>809</v>
      </c>
      <c r="G31" s="12" t="s">
        <v>968</v>
      </c>
      <c r="H31" s="12" t="s">
        <v>702</v>
      </c>
      <c r="I31" s="12" t="s">
        <v>923</v>
      </c>
      <c r="J31" s="12">
        <v>47.865071</v>
      </c>
      <c r="K31" s="12">
        <v>21.125287</v>
      </c>
      <c r="L31" t="s">
        <v>382</v>
      </c>
      <c r="M31" t="s">
        <v>496</v>
      </c>
      <c r="N31" t="s">
        <v>629</v>
      </c>
      <c r="O31">
        <v>3.1800000000000002E-2</v>
      </c>
      <c r="P31">
        <v>0.30599999999999999</v>
      </c>
      <c r="Q31">
        <v>290631</v>
      </c>
      <c r="R31" t="s">
        <v>1054</v>
      </c>
      <c r="S31" t="s">
        <v>386</v>
      </c>
      <c r="T31">
        <v>0.112</v>
      </c>
      <c r="U31">
        <v>70</v>
      </c>
      <c r="V31" t="s">
        <v>947</v>
      </c>
    </row>
    <row r="32" spans="1:22" x14ac:dyDescent="0.25">
      <c r="A32" s="12" t="s">
        <v>475</v>
      </c>
      <c r="B32" s="12" t="s">
        <v>269</v>
      </c>
      <c r="C32" s="12" t="s">
        <v>949</v>
      </c>
      <c r="D32" s="12">
        <v>1</v>
      </c>
      <c r="E32" s="4" t="s">
        <v>1053</v>
      </c>
      <c r="F32" s="12" t="s">
        <v>809</v>
      </c>
      <c r="G32" s="12" t="s">
        <v>942</v>
      </c>
      <c r="H32" s="12" t="s">
        <v>692</v>
      </c>
      <c r="I32" s="12" t="s">
        <v>923</v>
      </c>
      <c r="J32" s="12">
        <v>47.459249999999997</v>
      </c>
      <c r="K32" s="12">
        <v>20.512820000000001</v>
      </c>
      <c r="L32" t="s">
        <v>392</v>
      </c>
      <c r="M32" t="s">
        <v>467</v>
      </c>
      <c r="N32" t="s">
        <v>395</v>
      </c>
      <c r="O32">
        <v>7.6999999999999999E-2</v>
      </c>
      <c r="P32">
        <v>0.28999999999999998</v>
      </c>
      <c r="Q32">
        <v>270240</v>
      </c>
      <c r="R32" t="s">
        <v>1054</v>
      </c>
      <c r="S32" t="s">
        <v>386</v>
      </c>
      <c r="T32">
        <v>0.11700000000000001</v>
      </c>
      <c r="U32">
        <v>42</v>
      </c>
      <c r="V32" t="s">
        <v>950</v>
      </c>
    </row>
    <row r="33" spans="1:22" x14ac:dyDescent="0.25">
      <c r="A33" s="12" t="s">
        <v>478</v>
      </c>
      <c r="B33" s="12" t="s">
        <v>270</v>
      </c>
      <c r="C33" s="12" t="s">
        <v>929</v>
      </c>
      <c r="D33" s="12">
        <v>1</v>
      </c>
      <c r="E33" s="4" t="s">
        <v>1053</v>
      </c>
      <c r="F33" s="12" t="s">
        <v>809</v>
      </c>
      <c r="G33" s="12" t="s">
        <v>942</v>
      </c>
      <c r="H33" s="12" t="s">
        <v>692</v>
      </c>
      <c r="I33" s="12" t="s">
        <v>923</v>
      </c>
      <c r="J33" s="12">
        <v>47.459249999999997</v>
      </c>
      <c r="K33" s="12">
        <v>20.512820000000001</v>
      </c>
      <c r="L33" t="s">
        <v>392</v>
      </c>
      <c r="M33" t="s">
        <v>479</v>
      </c>
      <c r="N33" t="s">
        <v>395</v>
      </c>
      <c r="O33">
        <v>0.18</v>
      </c>
      <c r="P33">
        <v>0.17199999999999999</v>
      </c>
      <c r="Q33">
        <v>180744</v>
      </c>
      <c r="R33" t="s">
        <v>1054</v>
      </c>
      <c r="S33" t="s">
        <v>386</v>
      </c>
      <c r="T33">
        <v>0.109</v>
      </c>
      <c r="U33">
        <v>194</v>
      </c>
      <c r="V33" t="s">
        <v>951</v>
      </c>
    </row>
    <row r="34" spans="1:22" x14ac:dyDescent="0.25">
      <c r="A34" s="12" t="s">
        <v>773</v>
      </c>
      <c r="B34" s="12" t="s">
        <v>272</v>
      </c>
      <c r="C34" s="12" t="s">
        <v>949</v>
      </c>
      <c r="D34" s="12">
        <v>1</v>
      </c>
      <c r="E34" s="4" t="s">
        <v>1053</v>
      </c>
      <c r="F34" s="12" t="s">
        <v>811</v>
      </c>
      <c r="G34" s="12" t="s">
        <v>769</v>
      </c>
      <c r="H34" s="12" t="s">
        <v>1066</v>
      </c>
      <c r="I34" s="12" t="s">
        <v>923</v>
      </c>
      <c r="J34" s="12">
        <v>48.003630000000001</v>
      </c>
      <c r="K34" s="12">
        <v>21.17651</v>
      </c>
      <c r="L34" t="s">
        <v>382</v>
      </c>
      <c r="M34" t="s">
        <v>454</v>
      </c>
      <c r="N34" t="s">
        <v>629</v>
      </c>
      <c r="O34">
        <v>0.25509999999999999</v>
      </c>
      <c r="P34">
        <v>1.2070000000000001</v>
      </c>
      <c r="Q34">
        <v>649593</v>
      </c>
      <c r="R34" t="s">
        <v>1054</v>
      </c>
      <c r="S34" t="s">
        <v>386</v>
      </c>
      <c r="T34">
        <v>0.16</v>
      </c>
      <c r="U34">
        <v>222</v>
      </c>
      <c r="V34" t="s">
        <v>945</v>
      </c>
    </row>
    <row r="35" spans="1:22" x14ac:dyDescent="0.25">
      <c r="A35" s="12" t="s">
        <v>772</v>
      </c>
      <c r="B35" s="12" t="s">
        <v>271</v>
      </c>
      <c r="C35" s="12" t="s">
        <v>952</v>
      </c>
      <c r="D35" s="12">
        <v>1</v>
      </c>
      <c r="E35" s="4" t="s">
        <v>1053</v>
      </c>
      <c r="F35" s="12" t="s">
        <v>809</v>
      </c>
      <c r="G35" s="12" t="s">
        <v>769</v>
      </c>
      <c r="H35" s="12" t="s">
        <v>1066</v>
      </c>
      <c r="I35" s="12" t="s">
        <v>923</v>
      </c>
      <c r="J35" s="12">
        <v>48.003630000000001</v>
      </c>
      <c r="K35" s="12">
        <v>21.17651</v>
      </c>
      <c r="L35" t="s">
        <v>382</v>
      </c>
      <c r="M35" t="s">
        <v>492</v>
      </c>
      <c r="N35" t="s">
        <v>628</v>
      </c>
      <c r="O35">
        <v>0.14419999999999999</v>
      </c>
      <c r="P35">
        <v>0.11</v>
      </c>
      <c r="Q35">
        <v>120796</v>
      </c>
      <c r="R35" t="s">
        <v>1054</v>
      </c>
      <c r="S35" t="s">
        <v>386</v>
      </c>
      <c r="T35">
        <v>8.8999999999999996E-2</v>
      </c>
      <c r="U35">
        <v>167</v>
      </c>
      <c r="V35" t="s">
        <v>953</v>
      </c>
    </row>
    <row r="36" spans="1:22" x14ac:dyDescent="0.25">
      <c r="A36" s="12" t="s">
        <v>668</v>
      </c>
      <c r="B36" s="12" t="s">
        <v>1036</v>
      </c>
      <c r="C36" s="12" t="s">
        <v>969</v>
      </c>
      <c r="D36" s="12">
        <v>1</v>
      </c>
      <c r="E36" s="4" t="s">
        <v>1053</v>
      </c>
      <c r="F36" s="12" t="s">
        <v>809</v>
      </c>
      <c r="G36" s="12" t="s">
        <v>769</v>
      </c>
      <c r="H36" s="12" t="s">
        <v>1066</v>
      </c>
      <c r="I36" s="12" t="s">
        <v>923</v>
      </c>
      <c r="J36" s="12">
        <v>48.003630000000001</v>
      </c>
      <c r="K36" s="12">
        <v>21.17651</v>
      </c>
      <c r="L36" t="s">
        <v>392</v>
      </c>
      <c r="M36" t="s">
        <v>618</v>
      </c>
      <c r="N36" t="s">
        <v>395</v>
      </c>
      <c r="O36">
        <v>0.317</v>
      </c>
      <c r="P36">
        <v>0.27</v>
      </c>
      <c r="Q36">
        <v>269420</v>
      </c>
      <c r="R36" t="s">
        <v>1054</v>
      </c>
      <c r="S36" t="s">
        <v>386</v>
      </c>
      <c r="T36">
        <v>0.14599999999999999</v>
      </c>
      <c r="U36">
        <v>201</v>
      </c>
      <c r="V36" t="s">
        <v>953</v>
      </c>
    </row>
    <row r="37" spans="1:22" x14ac:dyDescent="0.25">
      <c r="A37" s="12" t="s">
        <v>448</v>
      </c>
      <c r="B37" s="12" t="s">
        <v>280</v>
      </c>
      <c r="C37" s="12" t="s">
        <v>969</v>
      </c>
      <c r="D37" s="12">
        <v>1</v>
      </c>
      <c r="E37" s="4" t="s">
        <v>1053</v>
      </c>
      <c r="F37" s="12" t="s">
        <v>816</v>
      </c>
      <c r="G37" s="12" t="s">
        <v>371</v>
      </c>
      <c r="H37" s="12" t="s">
        <v>703</v>
      </c>
      <c r="I37" s="12" t="s">
        <v>923</v>
      </c>
      <c r="J37" s="12">
        <v>45.596899999999998</v>
      </c>
      <c r="K37" s="12">
        <v>18.28247</v>
      </c>
      <c r="L37" t="s">
        <v>382</v>
      </c>
      <c r="M37" t="s">
        <v>449</v>
      </c>
      <c r="N37" t="s">
        <v>632</v>
      </c>
      <c r="O37">
        <v>4.0495929999999999E-2</v>
      </c>
      <c r="P37">
        <v>0.23899999999999999</v>
      </c>
      <c r="Q37">
        <v>245617</v>
      </c>
      <c r="R37" t="s">
        <v>1054</v>
      </c>
      <c r="S37" t="s">
        <v>386</v>
      </c>
      <c r="T37">
        <v>0.10199999999999999</v>
      </c>
      <c r="U37">
        <v>93</v>
      </c>
      <c r="V37" t="s">
        <v>973</v>
      </c>
    </row>
    <row r="38" spans="1:22" x14ac:dyDescent="0.25">
      <c r="A38" s="12" t="s">
        <v>446</v>
      </c>
      <c r="B38" s="12" t="s">
        <v>279</v>
      </c>
      <c r="C38" s="12" t="s">
        <v>935</v>
      </c>
      <c r="D38" s="12">
        <v>1</v>
      </c>
      <c r="E38" s="4" t="s">
        <v>1053</v>
      </c>
      <c r="F38" s="12" t="s">
        <v>876</v>
      </c>
      <c r="G38" s="12" t="s">
        <v>371</v>
      </c>
      <c r="H38" s="12" t="s">
        <v>703</v>
      </c>
      <c r="I38" s="12" t="s">
        <v>923</v>
      </c>
      <c r="J38" s="12">
        <v>45.596899999999998</v>
      </c>
      <c r="K38" s="12">
        <v>18.28247</v>
      </c>
      <c r="L38" t="s">
        <v>392</v>
      </c>
      <c r="M38" t="s">
        <v>447</v>
      </c>
      <c r="N38" t="s">
        <v>395</v>
      </c>
      <c r="O38">
        <v>0.489855227</v>
      </c>
      <c r="P38">
        <v>1.1499999999999999</v>
      </c>
      <c r="Q38">
        <v>673444</v>
      </c>
      <c r="R38" t="s">
        <v>1054</v>
      </c>
      <c r="S38" t="s">
        <v>386</v>
      </c>
      <c r="T38">
        <v>0.14599999999999999</v>
      </c>
      <c r="U38">
        <v>180</v>
      </c>
      <c r="V38" t="s">
        <v>972</v>
      </c>
    </row>
    <row r="39" spans="1:22" x14ac:dyDescent="0.25">
      <c r="A39" s="12" t="s">
        <v>445</v>
      </c>
      <c r="B39" s="12" t="s">
        <v>380</v>
      </c>
      <c r="C39" s="12" t="s">
        <v>970</v>
      </c>
      <c r="D39" s="12">
        <v>1</v>
      </c>
      <c r="E39" s="4" t="s">
        <v>1053</v>
      </c>
      <c r="F39" s="12" t="s">
        <v>815</v>
      </c>
      <c r="G39" s="12" t="s">
        <v>371</v>
      </c>
      <c r="H39" s="12" t="s">
        <v>435</v>
      </c>
      <c r="I39" s="12" t="s">
        <v>923</v>
      </c>
      <c r="J39" s="12">
        <v>45.585299999999997</v>
      </c>
      <c r="K39" s="12">
        <v>18.30771</v>
      </c>
      <c r="L39" t="s">
        <v>392</v>
      </c>
      <c r="M39" t="s">
        <v>620</v>
      </c>
      <c r="N39" t="s">
        <v>395</v>
      </c>
      <c r="O39">
        <v>8.0909789999999999E-3</v>
      </c>
      <c r="P39">
        <v>1.4E-2</v>
      </c>
      <c r="Q39">
        <v>15436</v>
      </c>
      <c r="R39" t="s">
        <v>1054</v>
      </c>
      <c r="S39" t="s">
        <v>386</v>
      </c>
      <c r="T39">
        <v>0.10100000000000001</v>
      </c>
      <c r="U39">
        <v>67</v>
      </c>
      <c r="V39" t="s">
        <v>971</v>
      </c>
    </row>
    <row r="40" spans="1:22" x14ac:dyDescent="0.25">
      <c r="A40" s="12" t="s">
        <v>436</v>
      </c>
      <c r="B40" s="12" t="s">
        <v>278</v>
      </c>
      <c r="C40" s="12" t="s">
        <v>949</v>
      </c>
      <c r="D40" s="12">
        <v>1</v>
      </c>
      <c r="E40" s="4" t="s">
        <v>1053</v>
      </c>
      <c r="F40" s="12" t="s">
        <v>815</v>
      </c>
      <c r="G40" s="12" t="s">
        <v>371</v>
      </c>
      <c r="H40" s="12" t="s">
        <v>435</v>
      </c>
      <c r="I40" s="12" t="s">
        <v>923</v>
      </c>
      <c r="J40" s="12">
        <v>45.585299999999997</v>
      </c>
      <c r="K40" s="12">
        <v>18.30771</v>
      </c>
      <c r="L40" t="s">
        <v>382</v>
      </c>
      <c r="M40" t="s">
        <v>432</v>
      </c>
      <c r="N40" t="s">
        <v>622</v>
      </c>
      <c r="O40">
        <v>0.13312042599999999</v>
      </c>
      <c r="P40">
        <v>0.40899999999999997</v>
      </c>
      <c r="Q40">
        <v>379728</v>
      </c>
      <c r="R40" t="s">
        <v>1054</v>
      </c>
      <c r="S40" t="s">
        <v>386</v>
      </c>
      <c r="T40">
        <v>0.16200000000000001</v>
      </c>
      <c r="U40">
        <v>274</v>
      </c>
      <c r="V40" t="s">
        <v>916</v>
      </c>
    </row>
    <row r="41" spans="1:22" x14ac:dyDescent="0.25">
      <c r="A41" s="12" t="s">
        <v>403</v>
      </c>
      <c r="B41" s="12" t="s">
        <v>195</v>
      </c>
      <c r="C41" s="12" t="s">
        <v>395</v>
      </c>
      <c r="D41" s="12">
        <v>1</v>
      </c>
      <c r="E41" s="4" t="s">
        <v>1053</v>
      </c>
      <c r="F41" s="12" t="s">
        <v>817</v>
      </c>
      <c r="G41" s="12" t="s">
        <v>374</v>
      </c>
      <c r="H41" s="12" t="s">
        <v>911</v>
      </c>
      <c r="I41" s="12" t="s">
        <v>923</v>
      </c>
      <c r="J41" s="12">
        <v>46.36</v>
      </c>
      <c r="K41" s="12">
        <v>20.43</v>
      </c>
      <c r="L41" t="s">
        <v>382</v>
      </c>
      <c r="M41" t="s">
        <v>404</v>
      </c>
      <c r="N41" t="s">
        <v>634</v>
      </c>
      <c r="O41">
        <v>0.24477153800000001</v>
      </c>
      <c r="P41">
        <v>6.8719999999999999</v>
      </c>
      <c r="Q41">
        <v>955623</v>
      </c>
      <c r="R41" t="s">
        <v>1056</v>
      </c>
      <c r="S41" t="s">
        <v>386</v>
      </c>
      <c r="T41">
        <v>6.2E-2</v>
      </c>
      <c r="U41">
        <v>938</v>
      </c>
      <c r="V41" t="s">
        <v>975</v>
      </c>
    </row>
    <row r="42" spans="1:22" x14ac:dyDescent="0.25">
      <c r="A42" s="12" t="s">
        <v>401</v>
      </c>
      <c r="B42" s="12" t="s">
        <v>193</v>
      </c>
      <c r="C42" s="12" t="s">
        <v>395</v>
      </c>
      <c r="D42" s="12">
        <v>1</v>
      </c>
      <c r="E42" s="4" t="s">
        <v>1053</v>
      </c>
      <c r="F42" s="12" t="s">
        <v>817</v>
      </c>
      <c r="G42" s="12" t="s">
        <v>374</v>
      </c>
      <c r="H42" s="12" t="s">
        <v>912</v>
      </c>
      <c r="I42" s="12" t="s">
        <v>923</v>
      </c>
      <c r="J42" s="12">
        <v>46.36</v>
      </c>
      <c r="K42" s="12">
        <v>20.43</v>
      </c>
      <c r="L42" t="s">
        <v>392</v>
      </c>
      <c r="M42" t="s">
        <v>402</v>
      </c>
      <c r="N42" t="s">
        <v>395</v>
      </c>
      <c r="O42">
        <v>3.8862690999999998E-2</v>
      </c>
      <c r="P42">
        <v>5.8999999999999997E-2</v>
      </c>
      <c r="Q42">
        <v>66240</v>
      </c>
      <c r="R42" t="s">
        <v>1056</v>
      </c>
      <c r="S42" t="s">
        <v>386</v>
      </c>
      <c r="T42">
        <v>4.8000000000000001E-2</v>
      </c>
      <c r="U42">
        <v>10</v>
      </c>
      <c r="V42" t="s">
        <v>974</v>
      </c>
    </row>
    <row r="43" spans="1:22" x14ac:dyDescent="0.25">
      <c r="A43" s="12" t="s">
        <v>779</v>
      </c>
      <c r="B43" s="12" t="s">
        <v>225</v>
      </c>
      <c r="C43" s="12" t="s">
        <v>949</v>
      </c>
      <c r="D43" s="12">
        <v>1</v>
      </c>
      <c r="E43" s="4" t="s">
        <v>1053</v>
      </c>
      <c r="F43" s="12" t="s">
        <v>817</v>
      </c>
      <c r="G43" s="12" t="s">
        <v>374</v>
      </c>
      <c r="H43" s="12" t="s">
        <v>705</v>
      </c>
      <c r="I43" s="12" t="s">
        <v>923</v>
      </c>
      <c r="J43" s="12">
        <v>46.393999999999998</v>
      </c>
      <c r="K43" s="12">
        <v>20.244949999999999</v>
      </c>
      <c r="L43" t="s">
        <v>382</v>
      </c>
      <c r="M43" t="s">
        <v>500</v>
      </c>
      <c r="N43" t="s">
        <v>630</v>
      </c>
      <c r="O43">
        <v>6.5000000000000002E-2</v>
      </c>
      <c r="P43">
        <v>0.06</v>
      </c>
      <c r="Q43">
        <v>68780</v>
      </c>
      <c r="R43" t="s">
        <v>1054</v>
      </c>
      <c r="S43" t="s">
        <v>386</v>
      </c>
      <c r="T43">
        <v>7.0000000000000007E-2</v>
      </c>
      <c r="U43">
        <v>160</v>
      </c>
      <c r="V43" t="s">
        <v>953</v>
      </c>
    </row>
    <row r="44" spans="1:22" x14ac:dyDescent="0.25">
      <c r="A44" s="12" t="s">
        <v>480</v>
      </c>
      <c r="B44" s="12" t="s">
        <v>221</v>
      </c>
      <c r="C44" s="12" t="s">
        <v>969</v>
      </c>
      <c r="D44" s="12">
        <v>1</v>
      </c>
      <c r="E44" s="4" t="s">
        <v>1053</v>
      </c>
      <c r="F44" s="12" t="s">
        <v>817</v>
      </c>
      <c r="G44" s="12" t="s">
        <v>374</v>
      </c>
      <c r="H44" s="12" t="s">
        <v>692</v>
      </c>
      <c r="I44" s="12" t="s">
        <v>923</v>
      </c>
      <c r="J44" s="12">
        <v>47.459249999999997</v>
      </c>
      <c r="K44" s="12">
        <v>20.512820000000001</v>
      </c>
      <c r="L44" t="s">
        <v>392</v>
      </c>
      <c r="M44" t="s">
        <v>481</v>
      </c>
      <c r="N44" t="s">
        <v>395</v>
      </c>
      <c r="O44">
        <v>0.36</v>
      </c>
      <c r="P44">
        <v>0.4</v>
      </c>
      <c r="Q44">
        <v>362236</v>
      </c>
      <c r="R44" t="s">
        <v>1054</v>
      </c>
      <c r="S44" t="s">
        <v>386</v>
      </c>
      <c r="T44">
        <v>0.104</v>
      </c>
      <c r="U44">
        <v>63</v>
      </c>
      <c r="V44" t="s">
        <v>976</v>
      </c>
    </row>
    <row r="45" spans="1:22" x14ac:dyDescent="0.25">
      <c r="A45" s="12" t="s">
        <v>504</v>
      </c>
      <c r="B45" s="12" t="s">
        <v>223</v>
      </c>
      <c r="C45" s="12" t="s">
        <v>929</v>
      </c>
      <c r="D45" s="12">
        <v>1</v>
      </c>
      <c r="E45" s="4" t="s">
        <v>1053</v>
      </c>
      <c r="F45" s="12" t="s">
        <v>817</v>
      </c>
      <c r="G45" s="12" t="s">
        <v>374</v>
      </c>
      <c r="H45" s="12" t="s">
        <v>704</v>
      </c>
      <c r="I45" s="12" t="s">
        <v>923</v>
      </c>
      <c r="J45" s="12">
        <v>46.939580999999997</v>
      </c>
      <c r="K45" s="12">
        <v>21.209070000000001</v>
      </c>
      <c r="L45" t="s">
        <v>382</v>
      </c>
      <c r="M45" t="s">
        <v>447</v>
      </c>
      <c r="N45" t="s">
        <v>633</v>
      </c>
      <c r="O45">
        <v>0.1197</v>
      </c>
      <c r="P45">
        <v>9.2999999999999999E-2</v>
      </c>
      <c r="Q45">
        <v>104785</v>
      </c>
      <c r="R45" t="s">
        <v>1054</v>
      </c>
      <c r="S45" t="s">
        <v>386</v>
      </c>
      <c r="T45">
        <v>8.8999999999999996E-2</v>
      </c>
      <c r="U45">
        <v>44</v>
      </c>
      <c r="V45" t="s">
        <v>1067</v>
      </c>
    </row>
    <row r="46" spans="1:22" x14ac:dyDescent="0.25">
      <c r="A46" s="12" t="s">
        <v>780</v>
      </c>
      <c r="B46" s="12" t="s">
        <v>215</v>
      </c>
      <c r="C46" s="12" t="s">
        <v>984</v>
      </c>
      <c r="D46" s="12">
        <v>2</v>
      </c>
      <c r="E46" s="4" t="s">
        <v>1053</v>
      </c>
      <c r="F46" s="12" t="s">
        <v>880</v>
      </c>
      <c r="G46" s="12" t="s">
        <v>978</v>
      </c>
      <c r="H46" s="12" t="s">
        <v>1069</v>
      </c>
      <c r="I46" s="12" t="s">
        <v>923</v>
      </c>
      <c r="J46" s="12">
        <v>46.204099999999997</v>
      </c>
      <c r="K46" s="12">
        <v>18.7225</v>
      </c>
      <c r="L46" t="s">
        <v>382</v>
      </c>
      <c r="M46" t="s">
        <v>444</v>
      </c>
      <c r="N46" t="s">
        <v>633</v>
      </c>
      <c r="O46">
        <v>1.0718623E-2</v>
      </c>
      <c r="P46">
        <v>5.1999999999999998E-2</v>
      </c>
      <c r="Q46">
        <v>59294</v>
      </c>
      <c r="R46" t="s">
        <v>1054</v>
      </c>
      <c r="S46" t="s">
        <v>386</v>
      </c>
      <c r="T46">
        <v>0.11</v>
      </c>
      <c r="U46" t="s">
        <v>915</v>
      </c>
      <c r="V46" t="s">
        <v>917</v>
      </c>
    </row>
    <row r="47" spans="1:22" x14ac:dyDescent="0.25">
      <c r="A47" s="12" t="s">
        <v>671</v>
      </c>
      <c r="B47" s="12" t="s">
        <v>1159</v>
      </c>
      <c r="C47" s="12" t="s">
        <v>928</v>
      </c>
      <c r="D47" s="12">
        <v>1</v>
      </c>
      <c r="E47" s="4" t="s">
        <v>1053</v>
      </c>
      <c r="F47" s="12" t="s">
        <v>883</v>
      </c>
      <c r="G47" s="12" t="s">
        <v>978</v>
      </c>
      <c r="H47" s="12" t="s">
        <v>1069</v>
      </c>
      <c r="I47" s="12" t="s">
        <v>923</v>
      </c>
      <c r="J47" s="12">
        <v>46.204523000000002</v>
      </c>
      <c r="K47" s="12">
        <v>18.729915999999999</v>
      </c>
      <c r="L47" t="s">
        <v>382</v>
      </c>
      <c r="M47" t="s">
        <v>383</v>
      </c>
      <c r="N47" t="s">
        <v>392</v>
      </c>
      <c r="O47">
        <v>7.7000000000000002E-3</v>
      </c>
      <c r="P47">
        <v>3.3000000000000002E-2</v>
      </c>
      <c r="Q47">
        <v>38275</v>
      </c>
      <c r="R47" t="s">
        <v>1054</v>
      </c>
      <c r="S47" t="s">
        <v>386</v>
      </c>
      <c r="T47">
        <v>0.105</v>
      </c>
      <c r="U47">
        <v>75</v>
      </c>
      <c r="V47" t="s">
        <v>953</v>
      </c>
    </row>
    <row r="48" spans="1:22" x14ac:dyDescent="0.25">
      <c r="A48" s="12" t="s">
        <v>456</v>
      </c>
      <c r="B48" s="12" t="s">
        <v>209</v>
      </c>
      <c r="C48" s="12" t="s">
        <v>949</v>
      </c>
      <c r="D48" s="12">
        <v>1</v>
      </c>
      <c r="E48" s="4" t="s">
        <v>1053</v>
      </c>
      <c r="F48" s="12" t="s">
        <v>879</v>
      </c>
      <c r="G48" s="12" t="s">
        <v>373</v>
      </c>
      <c r="H48" s="12" t="s">
        <v>681</v>
      </c>
      <c r="I48" s="12" t="s">
        <v>923</v>
      </c>
      <c r="J48" s="12">
        <v>46.20487</v>
      </c>
      <c r="K48" s="12">
        <v>18.700399999999998</v>
      </c>
      <c r="L48" t="s">
        <v>382</v>
      </c>
      <c r="M48" t="s">
        <v>457</v>
      </c>
      <c r="N48" t="s">
        <v>637</v>
      </c>
      <c r="O48">
        <v>0.107222636</v>
      </c>
      <c r="P48">
        <v>0.90600000000000003</v>
      </c>
      <c r="Q48">
        <v>588098</v>
      </c>
      <c r="R48" t="s">
        <v>1054</v>
      </c>
      <c r="S48" t="s">
        <v>386</v>
      </c>
      <c r="T48">
        <v>0.13300000000000001</v>
      </c>
      <c r="U48">
        <v>127</v>
      </c>
      <c r="V48" t="s">
        <v>953</v>
      </c>
    </row>
    <row r="49" spans="1:22" x14ac:dyDescent="0.25">
      <c r="A49" s="12" t="s">
        <v>461</v>
      </c>
      <c r="B49" s="12" t="s">
        <v>213</v>
      </c>
      <c r="C49" s="12" t="s">
        <v>949</v>
      </c>
      <c r="D49" s="12">
        <v>1</v>
      </c>
      <c r="E49" s="4" t="s">
        <v>1053</v>
      </c>
      <c r="F49" s="12" t="s">
        <v>879</v>
      </c>
      <c r="G49" s="12" t="s">
        <v>373</v>
      </c>
      <c r="H49" s="12" t="s">
        <v>709</v>
      </c>
      <c r="I49" s="12" t="s">
        <v>923</v>
      </c>
      <c r="J49" s="12">
        <v>47.510620000000003</v>
      </c>
      <c r="K49" s="12">
        <v>18.61693</v>
      </c>
      <c r="L49" t="s">
        <v>382</v>
      </c>
      <c r="M49" t="s">
        <v>388</v>
      </c>
      <c r="N49" t="s">
        <v>388</v>
      </c>
      <c r="O49">
        <v>0.12265912599999999</v>
      </c>
      <c r="P49">
        <v>0.52</v>
      </c>
      <c r="Q49">
        <v>448340</v>
      </c>
      <c r="R49" t="s">
        <v>1054</v>
      </c>
      <c r="S49" t="s">
        <v>386</v>
      </c>
      <c r="T49">
        <v>0.1</v>
      </c>
      <c r="U49">
        <v>214</v>
      </c>
      <c r="V49" t="s">
        <v>937</v>
      </c>
    </row>
    <row r="50" spans="1:22" x14ac:dyDescent="0.25">
      <c r="A50" s="12" t="s">
        <v>460</v>
      </c>
      <c r="B50" s="12" t="s">
        <v>211</v>
      </c>
      <c r="C50" s="12" t="s">
        <v>922</v>
      </c>
      <c r="D50" s="12">
        <v>1</v>
      </c>
      <c r="E50" s="4" t="s">
        <v>1053</v>
      </c>
      <c r="F50" s="12" t="s">
        <v>819</v>
      </c>
      <c r="G50" s="12" t="s">
        <v>373</v>
      </c>
      <c r="H50" s="12" t="s">
        <v>709</v>
      </c>
      <c r="I50" s="12" t="s">
        <v>923</v>
      </c>
      <c r="J50" s="12">
        <v>47.510620000000003</v>
      </c>
      <c r="K50" s="12">
        <v>18.61693</v>
      </c>
      <c r="L50" t="s">
        <v>382</v>
      </c>
      <c r="M50" t="s">
        <v>432</v>
      </c>
      <c r="N50" t="s">
        <v>638</v>
      </c>
      <c r="O50">
        <v>0.132245744</v>
      </c>
      <c r="P50">
        <v>0.43</v>
      </c>
      <c r="Q50">
        <v>384045</v>
      </c>
      <c r="R50" t="s">
        <v>1054</v>
      </c>
      <c r="S50" t="s">
        <v>386</v>
      </c>
      <c r="T50">
        <v>0.11799999999999999</v>
      </c>
      <c r="U50">
        <v>25</v>
      </c>
      <c r="V50" t="s">
        <v>983</v>
      </c>
    </row>
    <row r="51" spans="1:22" x14ac:dyDescent="0.25">
      <c r="A51" s="12" t="s">
        <v>440</v>
      </c>
      <c r="B51" s="12" t="s">
        <v>199</v>
      </c>
      <c r="C51" s="12" t="s">
        <v>928</v>
      </c>
      <c r="D51" s="12">
        <v>1</v>
      </c>
      <c r="E51" s="4" t="s">
        <v>1053</v>
      </c>
      <c r="F51" s="12" t="s">
        <v>878</v>
      </c>
      <c r="G51" s="12" t="s">
        <v>978</v>
      </c>
      <c r="H51" s="12" t="s">
        <v>441</v>
      </c>
      <c r="I51" s="12" t="s">
        <v>923</v>
      </c>
      <c r="J51" s="12">
        <v>46.415939999999999</v>
      </c>
      <c r="K51" s="12">
        <v>18.919740000000001</v>
      </c>
      <c r="L51" t="s">
        <v>382</v>
      </c>
      <c r="M51" t="s">
        <v>442</v>
      </c>
      <c r="N51" t="s">
        <v>630</v>
      </c>
      <c r="O51">
        <v>2.5872572E-2</v>
      </c>
      <c r="P51">
        <v>0.09</v>
      </c>
      <c r="Q51">
        <v>101919</v>
      </c>
      <c r="R51" t="s">
        <v>1054</v>
      </c>
      <c r="S51" t="s">
        <v>386</v>
      </c>
      <c r="T51">
        <v>0.127</v>
      </c>
      <c r="U51">
        <v>78</v>
      </c>
      <c r="V51" t="s">
        <v>979</v>
      </c>
    </row>
    <row r="52" spans="1:22" x14ac:dyDescent="0.25">
      <c r="A52" s="12" t="s">
        <v>443</v>
      </c>
      <c r="B52" s="12" t="s">
        <v>201</v>
      </c>
      <c r="C52" s="12" t="s">
        <v>949</v>
      </c>
      <c r="D52" s="12">
        <v>1</v>
      </c>
      <c r="E52" s="4" t="s">
        <v>1053</v>
      </c>
      <c r="F52" s="12" t="s">
        <v>818</v>
      </c>
      <c r="G52" s="12" t="s">
        <v>978</v>
      </c>
      <c r="H52" s="12" t="s">
        <v>441</v>
      </c>
      <c r="I52" s="12" t="s">
        <v>923</v>
      </c>
      <c r="J52" s="12">
        <v>46.415939999999999</v>
      </c>
      <c r="K52" s="12">
        <v>18.919740000000001</v>
      </c>
      <c r="L52" t="s">
        <v>392</v>
      </c>
      <c r="M52" t="s">
        <v>388</v>
      </c>
      <c r="N52" t="s">
        <v>395</v>
      </c>
      <c r="O52">
        <v>4.5726109000000001E-2</v>
      </c>
      <c r="P52">
        <v>0.48599999999999999</v>
      </c>
      <c r="Q52">
        <v>411794</v>
      </c>
      <c r="R52" t="s">
        <v>1054</v>
      </c>
      <c r="S52" t="s">
        <v>386</v>
      </c>
      <c r="T52">
        <v>0.11600000000000001</v>
      </c>
      <c r="U52">
        <v>137</v>
      </c>
      <c r="V52" t="s">
        <v>945</v>
      </c>
    </row>
    <row r="53" spans="1:22" x14ac:dyDescent="0.25">
      <c r="A53" s="12" t="s">
        <v>455</v>
      </c>
      <c r="B53" s="12" t="s">
        <v>207</v>
      </c>
      <c r="C53" s="12" t="s">
        <v>981</v>
      </c>
      <c r="D53" s="12">
        <v>1</v>
      </c>
      <c r="E53" s="4" t="s">
        <v>1053</v>
      </c>
      <c r="F53" s="12" t="s">
        <v>879</v>
      </c>
      <c r="G53" s="12" t="s">
        <v>373</v>
      </c>
      <c r="H53" s="12" t="s">
        <v>708</v>
      </c>
      <c r="I53" s="12" t="s">
        <v>923</v>
      </c>
      <c r="J53" s="12">
        <v>47.019379999999998</v>
      </c>
      <c r="K53" s="12">
        <v>17.962430000000001</v>
      </c>
      <c r="L53" t="s">
        <v>382</v>
      </c>
      <c r="M53" t="s">
        <v>1068</v>
      </c>
      <c r="N53" t="s">
        <v>636</v>
      </c>
      <c r="O53">
        <v>0.26383425100000002</v>
      </c>
      <c r="P53">
        <v>0.157</v>
      </c>
      <c r="Q53">
        <v>170342</v>
      </c>
      <c r="R53" t="s">
        <v>1054</v>
      </c>
      <c r="S53" t="s">
        <v>386</v>
      </c>
      <c r="T53">
        <v>8.1000000000000003E-2</v>
      </c>
      <c r="U53">
        <v>80</v>
      </c>
      <c r="V53" t="s">
        <v>982</v>
      </c>
    </row>
    <row r="54" spans="1:22" x14ac:dyDescent="0.25">
      <c r="A54" s="12" t="s">
        <v>405</v>
      </c>
      <c r="B54" s="12" t="s">
        <v>197</v>
      </c>
      <c r="C54" s="12" t="s">
        <v>406</v>
      </c>
      <c r="D54" s="12">
        <v>1</v>
      </c>
      <c r="E54" s="4" t="s">
        <v>1055</v>
      </c>
      <c r="F54" s="12" t="s">
        <v>877</v>
      </c>
      <c r="G54" s="12" t="s">
        <v>373</v>
      </c>
      <c r="H54" s="12" t="s">
        <v>706</v>
      </c>
      <c r="I54" s="12" t="s">
        <v>923</v>
      </c>
      <c r="J54" s="12">
        <v>47.167000000000002</v>
      </c>
      <c r="K54" s="12">
        <v>19.832999999999998</v>
      </c>
      <c r="L54" t="s">
        <v>382</v>
      </c>
      <c r="M54" t="s">
        <v>407</v>
      </c>
      <c r="N54" t="s">
        <v>630</v>
      </c>
      <c r="O54">
        <v>0.53646902699999999</v>
      </c>
      <c r="P54">
        <v>4.8529999999999998</v>
      </c>
      <c r="Q54">
        <v>829966</v>
      </c>
      <c r="R54" t="s">
        <v>1056</v>
      </c>
      <c r="S54" t="s">
        <v>386</v>
      </c>
      <c r="T54">
        <v>9.9000000000000005E-2</v>
      </c>
      <c r="U54">
        <v>552</v>
      </c>
      <c r="V54" t="s">
        <v>977</v>
      </c>
    </row>
    <row r="55" spans="1:22" x14ac:dyDescent="0.25">
      <c r="A55" s="12" t="s">
        <v>669</v>
      </c>
      <c r="B55" s="12" t="s">
        <v>1157</v>
      </c>
      <c r="C55" s="12" t="s">
        <v>935</v>
      </c>
      <c r="D55" s="12">
        <v>1</v>
      </c>
      <c r="E55" s="4" t="s">
        <v>1053</v>
      </c>
      <c r="F55" s="12" t="s">
        <v>1071</v>
      </c>
      <c r="G55" s="12" t="s">
        <v>978</v>
      </c>
      <c r="H55" s="12" t="s">
        <v>399</v>
      </c>
      <c r="I55" s="12" t="s">
        <v>923</v>
      </c>
      <c r="J55" s="12">
        <v>46.025398000000003</v>
      </c>
      <c r="K55" s="12">
        <v>18.325056</v>
      </c>
      <c r="L55" t="s">
        <v>382</v>
      </c>
      <c r="M55" t="s">
        <v>500</v>
      </c>
      <c r="N55" t="s">
        <v>645</v>
      </c>
      <c r="O55">
        <v>9.4000000000000004E-3</v>
      </c>
      <c r="P55">
        <v>0.01</v>
      </c>
      <c r="Q55">
        <v>11207</v>
      </c>
      <c r="R55" t="s">
        <v>1054</v>
      </c>
      <c r="S55" t="s">
        <v>386</v>
      </c>
      <c r="T55">
        <v>0.115</v>
      </c>
      <c r="U55">
        <v>34</v>
      </c>
      <c r="V55" t="s">
        <v>916</v>
      </c>
    </row>
    <row r="56" spans="1:22" x14ac:dyDescent="0.25">
      <c r="A56" s="12" t="s">
        <v>670</v>
      </c>
      <c r="B56" s="12" t="s">
        <v>1158</v>
      </c>
      <c r="C56" s="12" t="s">
        <v>406</v>
      </c>
      <c r="D56" s="12">
        <v>1</v>
      </c>
      <c r="E56" s="4" t="s">
        <v>1053</v>
      </c>
      <c r="F56" s="12" t="s">
        <v>1072</v>
      </c>
      <c r="G56" s="12" t="s">
        <v>978</v>
      </c>
      <c r="H56" s="12" t="s">
        <v>399</v>
      </c>
      <c r="I56" s="12" t="s">
        <v>923</v>
      </c>
      <c r="J56" s="12">
        <v>46.025398000000003</v>
      </c>
      <c r="K56" s="12">
        <v>18.325056</v>
      </c>
      <c r="L56" t="s">
        <v>392</v>
      </c>
      <c r="M56" t="s">
        <v>499</v>
      </c>
      <c r="N56" t="s">
        <v>395</v>
      </c>
      <c r="O56">
        <v>0.13120000000000001</v>
      </c>
      <c r="P56">
        <v>0.52100000000000002</v>
      </c>
      <c r="Q56">
        <v>425704</v>
      </c>
      <c r="R56" t="s">
        <v>1054</v>
      </c>
      <c r="S56" t="s">
        <v>386</v>
      </c>
      <c r="T56">
        <v>0.11</v>
      </c>
      <c r="U56">
        <v>125</v>
      </c>
      <c r="V56" t="s">
        <v>919</v>
      </c>
    </row>
    <row r="57" spans="1:22" x14ac:dyDescent="0.25">
      <c r="A57" s="12" t="s">
        <v>468</v>
      </c>
      <c r="B57" s="12" t="s">
        <v>219</v>
      </c>
      <c r="C57" s="12" t="s">
        <v>969</v>
      </c>
      <c r="D57" s="12">
        <v>1</v>
      </c>
      <c r="E57" s="4" t="s">
        <v>1053</v>
      </c>
      <c r="F57" s="12" t="s">
        <v>879</v>
      </c>
      <c r="G57" s="12" t="s">
        <v>373</v>
      </c>
      <c r="H57" s="12" t="s">
        <v>707</v>
      </c>
      <c r="I57" s="12" t="s">
        <v>923</v>
      </c>
      <c r="J57" s="12">
        <v>47.102645000000003</v>
      </c>
      <c r="K57" s="12">
        <v>17.912987000000001</v>
      </c>
      <c r="L57" t="s">
        <v>382</v>
      </c>
      <c r="M57" t="s">
        <v>469</v>
      </c>
      <c r="N57" t="s">
        <v>388</v>
      </c>
      <c r="O57">
        <v>7.1999999999999995E-2</v>
      </c>
      <c r="P57">
        <v>0.10299999999999999</v>
      </c>
      <c r="Q57">
        <v>114712</v>
      </c>
      <c r="R57" t="s">
        <v>1054</v>
      </c>
      <c r="S57" t="s">
        <v>386</v>
      </c>
      <c r="T57">
        <v>8.7999999999999995E-2</v>
      </c>
      <c r="U57">
        <v>32</v>
      </c>
      <c r="V57" t="s">
        <v>1070</v>
      </c>
    </row>
    <row r="58" spans="1:22" x14ac:dyDescent="0.25">
      <c r="A58" s="12" t="s">
        <v>450</v>
      </c>
      <c r="B58" s="12" t="s">
        <v>203</v>
      </c>
      <c r="C58" s="12" t="s">
        <v>941</v>
      </c>
      <c r="D58" s="12">
        <v>1</v>
      </c>
      <c r="E58" s="4" t="s">
        <v>1053</v>
      </c>
      <c r="F58" s="12" t="s">
        <v>879</v>
      </c>
      <c r="G58" s="12" t="s">
        <v>373</v>
      </c>
      <c r="H58" s="12" t="s">
        <v>707</v>
      </c>
      <c r="I58" s="12" t="s">
        <v>923</v>
      </c>
      <c r="J58" s="12">
        <v>47.102645000000003</v>
      </c>
      <c r="K58" s="12">
        <v>17.912987000000001</v>
      </c>
      <c r="L58" t="s">
        <v>382</v>
      </c>
      <c r="M58" t="s">
        <v>432</v>
      </c>
      <c r="N58" t="s">
        <v>635</v>
      </c>
      <c r="O58">
        <v>9.7181716000000001E-2</v>
      </c>
      <c r="P58">
        <v>0.33600000000000002</v>
      </c>
      <c r="Q58">
        <v>321589</v>
      </c>
      <c r="R58" t="s">
        <v>1054</v>
      </c>
      <c r="S58" t="s">
        <v>386</v>
      </c>
      <c r="T58">
        <v>0.11700000000000001</v>
      </c>
      <c r="U58">
        <v>95</v>
      </c>
      <c r="V58" t="s">
        <v>953</v>
      </c>
    </row>
    <row r="59" spans="1:22" x14ac:dyDescent="0.25">
      <c r="A59" s="12" t="s">
        <v>453</v>
      </c>
      <c r="B59" s="12" t="s">
        <v>205</v>
      </c>
      <c r="C59" s="12" t="s">
        <v>941</v>
      </c>
      <c r="D59" s="12">
        <v>1</v>
      </c>
      <c r="E59" s="4" t="s">
        <v>1053</v>
      </c>
      <c r="F59" s="12" t="s">
        <v>879</v>
      </c>
      <c r="G59" s="12" t="s">
        <v>373</v>
      </c>
      <c r="H59" s="12" t="s">
        <v>707</v>
      </c>
      <c r="I59" s="12" t="s">
        <v>923</v>
      </c>
      <c r="J59" s="12">
        <v>47.102645000000003</v>
      </c>
      <c r="K59" s="12">
        <v>17.912987000000001</v>
      </c>
      <c r="L59" t="s">
        <v>382</v>
      </c>
      <c r="M59" t="s">
        <v>454</v>
      </c>
      <c r="N59" t="s">
        <v>623</v>
      </c>
      <c r="O59">
        <v>0.38143071000000001</v>
      </c>
      <c r="P59">
        <v>0.61899999999999999</v>
      </c>
      <c r="Q59">
        <v>486293</v>
      </c>
      <c r="R59" t="s">
        <v>1054</v>
      </c>
      <c r="S59" t="s">
        <v>386</v>
      </c>
      <c r="T59">
        <v>0.14599999999999999</v>
      </c>
      <c r="U59">
        <v>213</v>
      </c>
      <c r="V59" t="s">
        <v>980</v>
      </c>
    </row>
    <row r="60" spans="1:22" x14ac:dyDescent="0.25">
      <c r="A60" s="12" t="s">
        <v>782</v>
      </c>
      <c r="B60" s="12" t="s">
        <v>241</v>
      </c>
      <c r="C60" s="12" t="s">
        <v>930</v>
      </c>
      <c r="D60" s="12">
        <v>1</v>
      </c>
      <c r="E60" s="4" t="s">
        <v>1053</v>
      </c>
      <c r="F60" s="12" t="s">
        <v>820</v>
      </c>
      <c r="G60" s="12" t="s">
        <v>1073</v>
      </c>
      <c r="H60" s="12" t="s">
        <v>676</v>
      </c>
      <c r="I60" s="12" t="s">
        <v>923</v>
      </c>
      <c r="J60" s="12">
        <v>47.191611999999999</v>
      </c>
      <c r="K60" s="12">
        <v>20.402331</v>
      </c>
      <c r="L60" t="s">
        <v>382</v>
      </c>
      <c r="M60" t="s">
        <v>511</v>
      </c>
      <c r="N60" t="s">
        <v>631</v>
      </c>
      <c r="O60">
        <v>0.4733</v>
      </c>
      <c r="P60">
        <v>2.2810000000000001</v>
      </c>
      <c r="Q60">
        <v>850019</v>
      </c>
      <c r="R60" t="s">
        <v>1054</v>
      </c>
      <c r="S60" t="s">
        <v>386</v>
      </c>
      <c r="T60">
        <v>0.13800000000000001</v>
      </c>
      <c r="U60">
        <v>328</v>
      </c>
      <c r="V60" t="s">
        <v>985</v>
      </c>
    </row>
    <row r="61" spans="1:22" x14ac:dyDescent="0.25">
      <c r="A61" s="12" t="s">
        <v>471</v>
      </c>
      <c r="B61" s="12" t="s">
        <v>470</v>
      </c>
      <c r="C61" s="12" t="s">
        <v>929</v>
      </c>
      <c r="D61" s="12">
        <v>1</v>
      </c>
      <c r="E61" s="4" t="s">
        <v>1053</v>
      </c>
      <c r="F61" s="12" t="s">
        <v>821</v>
      </c>
      <c r="G61" s="12" t="s">
        <v>472</v>
      </c>
      <c r="H61" s="12" t="s">
        <v>692</v>
      </c>
      <c r="I61" s="12" t="s">
        <v>923</v>
      </c>
      <c r="J61" s="12">
        <v>47.459249999999997</v>
      </c>
      <c r="K61" s="12">
        <v>20.512820000000001</v>
      </c>
      <c r="L61" t="s">
        <v>382</v>
      </c>
      <c r="M61" t="s">
        <v>383</v>
      </c>
      <c r="N61" t="s">
        <v>639</v>
      </c>
      <c r="O61">
        <v>5.0999999999999997E-2</v>
      </c>
      <c r="P61">
        <v>0.27500000000000002</v>
      </c>
      <c r="Q61">
        <v>270298</v>
      </c>
      <c r="R61" t="s">
        <v>1054</v>
      </c>
      <c r="S61" t="s">
        <v>386</v>
      </c>
      <c r="T61">
        <v>0.1</v>
      </c>
      <c r="U61">
        <v>236</v>
      </c>
      <c r="V61" t="s">
        <v>1074</v>
      </c>
    </row>
    <row r="62" spans="1:22" x14ac:dyDescent="0.25">
      <c r="A62" s="12" t="s">
        <v>474</v>
      </c>
      <c r="B62" s="12" t="s">
        <v>473</v>
      </c>
      <c r="C62" s="12" t="s">
        <v>943</v>
      </c>
      <c r="D62" s="12">
        <v>1</v>
      </c>
      <c r="E62" s="4" t="s">
        <v>1053</v>
      </c>
      <c r="F62" s="12" t="s">
        <v>821</v>
      </c>
      <c r="G62" s="12" t="s">
        <v>472</v>
      </c>
      <c r="H62" s="12" t="s">
        <v>692</v>
      </c>
      <c r="I62" s="12" t="s">
        <v>923</v>
      </c>
      <c r="J62" s="12">
        <v>47.459249999999997</v>
      </c>
      <c r="K62" s="12">
        <v>20.512820000000001</v>
      </c>
      <c r="L62" t="s">
        <v>382</v>
      </c>
      <c r="M62" t="s">
        <v>383</v>
      </c>
      <c r="N62" t="s">
        <v>640</v>
      </c>
      <c r="O62">
        <v>0.39</v>
      </c>
      <c r="P62">
        <v>0.38300000000000001</v>
      </c>
      <c r="Q62">
        <v>352528</v>
      </c>
      <c r="R62" t="s">
        <v>1054</v>
      </c>
      <c r="S62" t="s">
        <v>386</v>
      </c>
      <c r="T62">
        <v>0.112</v>
      </c>
      <c r="U62">
        <v>76</v>
      </c>
      <c r="V62" t="s">
        <v>1075</v>
      </c>
    </row>
    <row r="63" spans="1:22" x14ac:dyDescent="0.25">
      <c r="A63" s="12" t="s">
        <v>503</v>
      </c>
      <c r="B63" s="12" t="s">
        <v>484</v>
      </c>
      <c r="C63" s="12" t="s">
        <v>970</v>
      </c>
      <c r="D63" s="12">
        <v>1</v>
      </c>
      <c r="E63" s="4" t="s">
        <v>1053</v>
      </c>
      <c r="F63" s="12" t="s">
        <v>821</v>
      </c>
      <c r="G63" s="12" t="s">
        <v>472</v>
      </c>
      <c r="H63" s="12" t="s">
        <v>692</v>
      </c>
      <c r="I63" s="12" t="s">
        <v>923</v>
      </c>
      <c r="J63" s="12">
        <v>47.459249999999997</v>
      </c>
      <c r="K63" s="12">
        <v>20.512820000000001</v>
      </c>
      <c r="L63" t="s">
        <v>382</v>
      </c>
      <c r="M63" t="s">
        <v>447</v>
      </c>
      <c r="N63" t="s">
        <v>641</v>
      </c>
      <c r="O63">
        <v>3.5000000000000003E-2</v>
      </c>
      <c r="P63">
        <v>0.108</v>
      </c>
      <c r="Q63">
        <v>119952</v>
      </c>
      <c r="R63" t="s">
        <v>1054</v>
      </c>
      <c r="S63" t="s">
        <v>386</v>
      </c>
      <c r="T63">
        <v>9.5000000000000001E-2</v>
      </c>
      <c r="U63">
        <v>31</v>
      </c>
      <c r="V63" t="s">
        <v>921</v>
      </c>
    </row>
    <row r="64" spans="1:22" x14ac:dyDescent="0.25">
      <c r="A64" s="12" t="s">
        <v>672</v>
      </c>
      <c r="B64" s="12" t="s">
        <v>1160</v>
      </c>
      <c r="C64" s="12" t="s">
        <v>922</v>
      </c>
      <c r="D64" s="12">
        <v>1</v>
      </c>
      <c r="E64" s="4" t="s">
        <v>1053</v>
      </c>
      <c r="F64" s="12" t="s">
        <v>823</v>
      </c>
      <c r="G64" s="12" t="s">
        <v>1077</v>
      </c>
      <c r="H64" s="12" t="s">
        <v>713</v>
      </c>
      <c r="I64" s="12" t="s">
        <v>923</v>
      </c>
      <c r="J64" s="12">
        <v>46.204523000000002</v>
      </c>
      <c r="K64" s="12">
        <v>18.729915999999999</v>
      </c>
      <c r="L64" t="s">
        <v>392</v>
      </c>
      <c r="M64" t="s">
        <v>432</v>
      </c>
      <c r="N64" t="s">
        <v>395</v>
      </c>
      <c r="O64">
        <v>0.39279999999999998</v>
      </c>
      <c r="P64">
        <v>1.806</v>
      </c>
      <c r="Q64">
        <v>764910</v>
      </c>
      <c r="R64" t="s">
        <v>1054</v>
      </c>
      <c r="S64" t="s">
        <v>386</v>
      </c>
      <c r="T64">
        <v>0.14000000000000001</v>
      </c>
      <c r="U64">
        <v>63</v>
      </c>
      <c r="V64" t="s">
        <v>989</v>
      </c>
    </row>
    <row r="65" spans="1:22" x14ac:dyDescent="0.25">
      <c r="A65" s="12" t="s">
        <v>783</v>
      </c>
      <c r="B65" s="12" t="s">
        <v>294</v>
      </c>
      <c r="C65" s="12" t="s">
        <v>922</v>
      </c>
      <c r="D65" s="12">
        <v>1</v>
      </c>
      <c r="E65" s="4" t="s">
        <v>1053</v>
      </c>
      <c r="F65" s="12" t="s">
        <v>822</v>
      </c>
      <c r="G65" s="12" t="s">
        <v>1076</v>
      </c>
      <c r="H65" s="12" t="s">
        <v>710</v>
      </c>
      <c r="I65" s="12" t="s">
        <v>923</v>
      </c>
      <c r="J65" s="12">
        <v>46.334774000000003</v>
      </c>
      <c r="K65" s="12">
        <v>19.053944999999999</v>
      </c>
      <c r="L65" t="s">
        <v>382</v>
      </c>
      <c r="M65" t="s">
        <v>498</v>
      </c>
      <c r="N65" t="s">
        <v>610</v>
      </c>
      <c r="O65">
        <v>0.31619999999999998</v>
      </c>
      <c r="P65">
        <v>0.97099999999999997</v>
      </c>
      <c r="Q65">
        <v>648306</v>
      </c>
      <c r="R65" t="s">
        <v>1054</v>
      </c>
      <c r="S65" t="s">
        <v>386</v>
      </c>
      <c r="T65">
        <v>0.13900000000000001</v>
      </c>
      <c r="U65">
        <v>93</v>
      </c>
      <c r="V65" t="s">
        <v>986</v>
      </c>
    </row>
    <row r="66" spans="1:22" x14ac:dyDescent="0.25">
      <c r="A66" s="12" t="s">
        <v>463</v>
      </c>
      <c r="B66" s="12" t="s">
        <v>282</v>
      </c>
      <c r="C66" s="12" t="s">
        <v>406</v>
      </c>
      <c r="D66" s="12">
        <v>1</v>
      </c>
      <c r="E66" s="4" t="s">
        <v>1053</v>
      </c>
      <c r="F66" s="12" t="s">
        <v>823</v>
      </c>
      <c r="G66" s="12" t="s">
        <v>1077</v>
      </c>
      <c r="H66" s="12" t="s">
        <v>711</v>
      </c>
      <c r="I66" s="12" t="s">
        <v>923</v>
      </c>
      <c r="J66" s="12">
        <v>46.709910000000001</v>
      </c>
      <c r="K66" s="12">
        <v>17.239350000000002</v>
      </c>
      <c r="L66" t="s">
        <v>392</v>
      </c>
      <c r="M66" t="s">
        <v>464</v>
      </c>
      <c r="N66" t="s">
        <v>395</v>
      </c>
      <c r="O66">
        <v>0.20501271500000001</v>
      </c>
      <c r="P66">
        <v>0.73599999999999999</v>
      </c>
      <c r="Q66">
        <v>542798</v>
      </c>
      <c r="R66" t="s">
        <v>1054</v>
      </c>
      <c r="S66" t="s">
        <v>386</v>
      </c>
      <c r="T66">
        <v>8.6999999999999994E-2</v>
      </c>
      <c r="U66">
        <v>92</v>
      </c>
      <c r="V66" t="s">
        <v>975</v>
      </c>
    </row>
    <row r="67" spans="1:22" x14ac:dyDescent="0.25">
      <c r="A67" s="12" t="s">
        <v>462</v>
      </c>
      <c r="B67" s="12" t="s">
        <v>281</v>
      </c>
      <c r="C67" s="12" t="s">
        <v>928</v>
      </c>
      <c r="D67" s="12">
        <v>1</v>
      </c>
      <c r="E67" s="4" t="s">
        <v>1053</v>
      </c>
      <c r="F67" s="12" t="s">
        <v>884</v>
      </c>
      <c r="G67" s="12" t="s">
        <v>1077</v>
      </c>
      <c r="H67" s="12" t="s">
        <v>684</v>
      </c>
      <c r="I67" s="12" t="s">
        <v>923</v>
      </c>
      <c r="J67" s="12">
        <v>47.638680000000001</v>
      </c>
      <c r="K67" s="12">
        <v>17.364529999999998</v>
      </c>
      <c r="L67" t="s">
        <v>392</v>
      </c>
      <c r="M67" t="s">
        <v>449</v>
      </c>
      <c r="N67" t="s">
        <v>395</v>
      </c>
      <c r="O67">
        <v>0.76249645700000002</v>
      </c>
      <c r="P67">
        <v>2.129</v>
      </c>
      <c r="Q67">
        <v>835823</v>
      </c>
      <c r="R67" t="s">
        <v>1054</v>
      </c>
      <c r="S67" t="s">
        <v>386</v>
      </c>
      <c r="T67">
        <v>0.09</v>
      </c>
      <c r="U67">
        <v>105</v>
      </c>
      <c r="V67" t="s">
        <v>918</v>
      </c>
    </row>
    <row r="68" spans="1:22" x14ac:dyDescent="0.25">
      <c r="A68" s="12" t="s">
        <v>781</v>
      </c>
      <c r="B68" s="12" t="s">
        <v>283</v>
      </c>
      <c r="C68" s="12" t="s">
        <v>943</v>
      </c>
      <c r="D68" s="12">
        <v>1</v>
      </c>
      <c r="E68" s="4" t="s">
        <v>1053</v>
      </c>
      <c r="F68" s="12" t="s">
        <v>885</v>
      </c>
      <c r="G68" s="12" t="s">
        <v>1077</v>
      </c>
      <c r="H68" s="12" t="s">
        <v>712</v>
      </c>
      <c r="I68" s="12" t="s">
        <v>923</v>
      </c>
      <c r="J68" s="12">
        <v>45.996040000000001</v>
      </c>
      <c r="K68" s="12">
        <v>18.581009999999999</v>
      </c>
      <c r="L68" t="s">
        <v>392</v>
      </c>
      <c r="M68" t="s">
        <v>457</v>
      </c>
      <c r="N68" t="s">
        <v>395</v>
      </c>
      <c r="O68">
        <v>0.18223219800000001</v>
      </c>
      <c r="P68">
        <v>0.63700000000000001</v>
      </c>
      <c r="Q68">
        <v>486998</v>
      </c>
      <c r="R68" t="s">
        <v>1054</v>
      </c>
      <c r="S68" t="s">
        <v>386</v>
      </c>
      <c r="T68">
        <v>7.9000000000000001E-2</v>
      </c>
      <c r="U68">
        <v>188</v>
      </c>
      <c r="V68" t="s">
        <v>987</v>
      </c>
    </row>
    <row r="69" spans="1:22" x14ac:dyDescent="0.25">
      <c r="A69" s="12" t="s">
        <v>501</v>
      </c>
      <c r="B69" s="12" t="s">
        <v>284</v>
      </c>
      <c r="C69" s="12" t="s">
        <v>949</v>
      </c>
      <c r="D69" s="12">
        <v>1</v>
      </c>
      <c r="E69" s="4" t="s">
        <v>1053</v>
      </c>
      <c r="F69" s="12" t="s">
        <v>886</v>
      </c>
      <c r="G69" s="12" t="s">
        <v>1077</v>
      </c>
      <c r="H69" s="12" t="s">
        <v>707</v>
      </c>
      <c r="I69" s="12" t="s">
        <v>923</v>
      </c>
      <c r="J69" s="12">
        <v>47.102645000000003</v>
      </c>
      <c r="K69" s="12">
        <v>17.912987000000001</v>
      </c>
      <c r="L69" t="s">
        <v>382</v>
      </c>
      <c r="M69" t="s">
        <v>502</v>
      </c>
      <c r="N69" t="s">
        <v>610</v>
      </c>
      <c r="O69">
        <v>0.03</v>
      </c>
      <c r="P69">
        <v>0.05</v>
      </c>
      <c r="Q69">
        <v>58242</v>
      </c>
      <c r="R69" t="s">
        <v>1054</v>
      </c>
      <c r="S69" t="s">
        <v>386</v>
      </c>
      <c r="T69">
        <v>8.8999999999999996E-2</v>
      </c>
      <c r="U69">
        <v>425</v>
      </c>
      <c r="V69" t="s">
        <v>988</v>
      </c>
    </row>
    <row r="70" spans="1:22" x14ac:dyDescent="0.25">
      <c r="A70" s="12" t="s">
        <v>784</v>
      </c>
      <c r="B70" s="12" t="s">
        <v>285</v>
      </c>
      <c r="C70" s="12" t="s">
        <v>922</v>
      </c>
      <c r="D70" s="12">
        <v>1</v>
      </c>
      <c r="E70" s="4" t="s">
        <v>1053</v>
      </c>
      <c r="F70" s="12" t="s">
        <v>888</v>
      </c>
      <c r="G70" s="12" t="s">
        <v>376</v>
      </c>
      <c r="H70" s="12" t="s">
        <v>714</v>
      </c>
      <c r="I70" s="12" t="s">
        <v>923</v>
      </c>
      <c r="J70" s="12">
        <v>47.189140999999999</v>
      </c>
      <c r="K70" s="12">
        <v>20.004795000000001</v>
      </c>
      <c r="L70" t="s">
        <v>382</v>
      </c>
      <c r="M70" t="s">
        <v>388</v>
      </c>
      <c r="N70" t="s">
        <v>626</v>
      </c>
      <c r="O70">
        <v>0.44669999999999999</v>
      </c>
      <c r="P70">
        <v>1.881</v>
      </c>
      <c r="Q70">
        <v>822177</v>
      </c>
      <c r="R70" t="s">
        <v>1054</v>
      </c>
      <c r="S70" t="s">
        <v>386</v>
      </c>
      <c r="T70">
        <v>8.8999999999999996E-2</v>
      </c>
      <c r="U70">
        <v>334</v>
      </c>
      <c r="V70" t="s">
        <v>990</v>
      </c>
    </row>
    <row r="71" spans="1:22" x14ac:dyDescent="0.25">
      <c r="A71" s="12" t="s">
        <v>785</v>
      </c>
      <c r="B71" s="12" t="s">
        <v>286</v>
      </c>
      <c r="C71" s="12" t="s">
        <v>922</v>
      </c>
      <c r="D71" s="12">
        <v>1</v>
      </c>
      <c r="E71" s="4" t="s">
        <v>1053</v>
      </c>
      <c r="F71" s="12" t="s">
        <v>824</v>
      </c>
      <c r="G71" s="12" t="s">
        <v>376</v>
      </c>
      <c r="H71" s="12" t="s">
        <v>714</v>
      </c>
      <c r="I71" s="12" t="s">
        <v>923</v>
      </c>
      <c r="J71" s="12">
        <v>47.189140999999999</v>
      </c>
      <c r="K71" s="12">
        <v>20.004795000000001</v>
      </c>
      <c r="L71" t="s">
        <v>382</v>
      </c>
      <c r="M71" t="s">
        <v>508</v>
      </c>
      <c r="N71" t="s">
        <v>642</v>
      </c>
      <c r="O71">
        <v>0.49380000000000002</v>
      </c>
      <c r="P71">
        <v>0.76400000000000001</v>
      </c>
      <c r="Q71">
        <v>564162</v>
      </c>
      <c r="R71" t="s">
        <v>1054</v>
      </c>
      <c r="S71" t="s">
        <v>386</v>
      </c>
      <c r="T71">
        <v>0.17299999999999999</v>
      </c>
      <c r="U71">
        <v>137</v>
      </c>
      <c r="V71" t="s">
        <v>991</v>
      </c>
    </row>
    <row r="72" spans="1:22" x14ac:dyDescent="0.25">
      <c r="A72" s="12" t="s">
        <v>786</v>
      </c>
      <c r="B72" s="12" t="s">
        <v>287</v>
      </c>
      <c r="C72" s="12" t="s">
        <v>922</v>
      </c>
      <c r="D72" s="12">
        <v>1</v>
      </c>
      <c r="E72" s="4" t="s">
        <v>1053</v>
      </c>
      <c r="F72" s="12" t="s">
        <v>824</v>
      </c>
      <c r="G72" s="12" t="s">
        <v>376</v>
      </c>
      <c r="H72" s="12" t="s">
        <v>714</v>
      </c>
      <c r="I72" s="12" t="s">
        <v>923</v>
      </c>
      <c r="J72" s="12">
        <v>47.189140999999999</v>
      </c>
      <c r="K72" s="12">
        <v>20.004795000000001</v>
      </c>
      <c r="L72" t="s">
        <v>392</v>
      </c>
      <c r="M72" t="s">
        <v>509</v>
      </c>
      <c r="N72" t="s">
        <v>395</v>
      </c>
      <c r="O72">
        <v>0.6</v>
      </c>
      <c r="P72">
        <v>4.8099999999999996</v>
      </c>
      <c r="Q72">
        <v>943394</v>
      </c>
      <c r="R72" t="s">
        <v>1054</v>
      </c>
      <c r="S72" t="s">
        <v>386</v>
      </c>
      <c r="T72">
        <v>0.156</v>
      </c>
      <c r="U72">
        <v>498</v>
      </c>
      <c r="V72" t="s">
        <v>992</v>
      </c>
    </row>
    <row r="73" spans="1:22" x14ac:dyDescent="0.25">
      <c r="A73" s="12" t="s">
        <v>787</v>
      </c>
      <c r="B73" s="12" t="s">
        <v>288</v>
      </c>
      <c r="C73" s="12" t="s">
        <v>922</v>
      </c>
      <c r="D73" s="12">
        <v>1</v>
      </c>
      <c r="E73" s="4" t="s">
        <v>1053</v>
      </c>
      <c r="F73" s="12" t="s">
        <v>889</v>
      </c>
      <c r="G73" s="12" t="s">
        <v>376</v>
      </c>
      <c r="H73" s="12" t="s">
        <v>714</v>
      </c>
      <c r="I73" s="12" t="s">
        <v>923</v>
      </c>
      <c r="J73" s="12">
        <v>47.189140999999999</v>
      </c>
      <c r="K73" s="12">
        <v>20.004795000000001</v>
      </c>
      <c r="L73" t="s">
        <v>382</v>
      </c>
      <c r="M73" t="s">
        <v>510</v>
      </c>
      <c r="N73" t="s">
        <v>642</v>
      </c>
      <c r="O73">
        <v>0.5333</v>
      </c>
      <c r="P73">
        <v>1.9179999999999999</v>
      </c>
      <c r="Q73">
        <v>832892</v>
      </c>
      <c r="R73" t="s">
        <v>1054</v>
      </c>
      <c r="S73" t="s">
        <v>386</v>
      </c>
      <c r="T73">
        <v>0.123</v>
      </c>
      <c r="U73">
        <v>239</v>
      </c>
      <c r="V73" t="s">
        <v>993</v>
      </c>
    </row>
    <row r="74" spans="1:22" x14ac:dyDescent="0.25">
      <c r="A74" s="12" t="s">
        <v>794</v>
      </c>
      <c r="B74" s="12" t="s">
        <v>297</v>
      </c>
      <c r="C74" s="12" t="s">
        <v>922</v>
      </c>
      <c r="D74" s="12">
        <v>1</v>
      </c>
      <c r="E74" s="4" t="s">
        <v>1053</v>
      </c>
      <c r="F74" s="12" t="s">
        <v>887</v>
      </c>
      <c r="G74" s="12" t="s">
        <v>377</v>
      </c>
      <c r="H74" s="12" t="s">
        <v>718</v>
      </c>
      <c r="I74" s="12" t="s">
        <v>923</v>
      </c>
      <c r="J74" s="12">
        <v>47.620939999999997</v>
      </c>
      <c r="K74" s="12">
        <v>19.04494</v>
      </c>
      <c r="L74" t="s">
        <v>382</v>
      </c>
      <c r="M74" t="s">
        <v>485</v>
      </c>
      <c r="N74" t="s">
        <v>644</v>
      </c>
      <c r="O74">
        <v>0.78</v>
      </c>
      <c r="P74">
        <v>1.982</v>
      </c>
      <c r="Q74">
        <v>798237</v>
      </c>
      <c r="R74" t="s">
        <v>1054</v>
      </c>
      <c r="S74" t="s">
        <v>386</v>
      </c>
      <c r="T74">
        <v>0.11</v>
      </c>
      <c r="U74">
        <v>104</v>
      </c>
      <c r="V74" t="s">
        <v>995</v>
      </c>
    </row>
    <row r="75" spans="1:22" x14ac:dyDescent="0.25">
      <c r="A75" s="12" t="s">
        <v>795</v>
      </c>
      <c r="B75" s="12" t="s">
        <v>298</v>
      </c>
      <c r="C75" s="12" t="s">
        <v>930</v>
      </c>
      <c r="D75" s="12">
        <v>1</v>
      </c>
      <c r="E75" s="4" t="s">
        <v>1053</v>
      </c>
      <c r="F75" s="12" t="s">
        <v>887</v>
      </c>
      <c r="G75" s="12" t="s">
        <v>377</v>
      </c>
      <c r="H75" s="12" t="s">
        <v>718</v>
      </c>
      <c r="I75" s="12" t="s">
        <v>923</v>
      </c>
      <c r="J75" s="12">
        <v>47.620939999999997</v>
      </c>
      <c r="K75" s="12">
        <v>19.04494</v>
      </c>
      <c r="L75" t="s">
        <v>382</v>
      </c>
      <c r="M75" t="s">
        <v>486</v>
      </c>
      <c r="N75" t="s">
        <v>632</v>
      </c>
      <c r="O75">
        <v>0.88</v>
      </c>
      <c r="P75">
        <v>2.649</v>
      </c>
      <c r="Q75">
        <v>836355</v>
      </c>
      <c r="R75" t="s">
        <v>1054</v>
      </c>
      <c r="S75" t="s">
        <v>386</v>
      </c>
      <c r="T75">
        <v>0.13300000000000001</v>
      </c>
      <c r="U75">
        <v>44</v>
      </c>
      <c r="V75" t="s">
        <v>996</v>
      </c>
    </row>
    <row r="76" spans="1:22" x14ac:dyDescent="0.25">
      <c r="A76" s="12" t="s">
        <v>796</v>
      </c>
      <c r="B76" s="12" t="s">
        <v>299</v>
      </c>
      <c r="C76" s="12" t="s">
        <v>922</v>
      </c>
      <c r="D76" s="12">
        <v>1</v>
      </c>
      <c r="E76" s="4" t="s">
        <v>1053</v>
      </c>
      <c r="F76" s="12" t="s">
        <v>826</v>
      </c>
      <c r="G76" s="12" t="s">
        <v>377</v>
      </c>
      <c r="H76" s="12" t="s">
        <v>718</v>
      </c>
      <c r="I76" s="12" t="s">
        <v>923</v>
      </c>
      <c r="J76" s="12">
        <v>47.620939999999997</v>
      </c>
      <c r="K76" s="12">
        <v>19.04494</v>
      </c>
      <c r="L76" t="s">
        <v>382</v>
      </c>
      <c r="M76" t="s">
        <v>488</v>
      </c>
      <c r="N76" t="s">
        <v>640</v>
      </c>
      <c r="O76">
        <v>0.59</v>
      </c>
      <c r="P76">
        <v>1.6639999999999999</v>
      </c>
      <c r="Q76">
        <v>758484</v>
      </c>
      <c r="R76" t="s">
        <v>1054</v>
      </c>
      <c r="S76" t="s">
        <v>386</v>
      </c>
      <c r="T76">
        <v>9.2999999999999999E-2</v>
      </c>
      <c r="U76">
        <v>125</v>
      </c>
      <c r="V76" t="s">
        <v>997</v>
      </c>
    </row>
    <row r="77" spans="1:22" x14ac:dyDescent="0.25">
      <c r="A77" s="12" t="s">
        <v>797</v>
      </c>
      <c r="B77" s="12" t="s">
        <v>381</v>
      </c>
      <c r="C77" s="12" t="s">
        <v>930</v>
      </c>
      <c r="D77" s="12">
        <v>1</v>
      </c>
      <c r="E77" s="4" t="s">
        <v>1053</v>
      </c>
      <c r="F77" s="12" t="s">
        <v>887</v>
      </c>
      <c r="G77" s="12" t="s">
        <v>377</v>
      </c>
      <c r="H77" s="12" t="s">
        <v>719</v>
      </c>
      <c r="I77" s="12" t="s">
        <v>923</v>
      </c>
      <c r="J77" s="12">
        <v>47.318750000000001</v>
      </c>
      <c r="K77" s="12">
        <v>19.166920000000001</v>
      </c>
      <c r="L77" t="s">
        <v>392</v>
      </c>
      <c r="M77" t="s">
        <v>432</v>
      </c>
      <c r="N77" t="s">
        <v>395</v>
      </c>
      <c r="O77">
        <v>0.78</v>
      </c>
      <c r="P77">
        <v>4.3</v>
      </c>
      <c r="Q77">
        <v>852351</v>
      </c>
      <c r="R77" t="s">
        <v>1054</v>
      </c>
      <c r="S77" t="s">
        <v>386</v>
      </c>
      <c r="T77">
        <v>0.122</v>
      </c>
      <c r="U77">
        <v>42</v>
      </c>
      <c r="V77" t="s">
        <v>998</v>
      </c>
    </row>
    <row r="78" spans="1:22" x14ac:dyDescent="0.25">
      <c r="A78" s="12" t="s">
        <v>798</v>
      </c>
      <c r="B78" s="12" t="s">
        <v>300</v>
      </c>
      <c r="C78" s="12" t="s">
        <v>930</v>
      </c>
      <c r="D78" s="12">
        <v>1</v>
      </c>
      <c r="E78" s="4" t="s">
        <v>1053</v>
      </c>
      <c r="F78" s="12" t="s">
        <v>827</v>
      </c>
      <c r="G78" s="12" t="s">
        <v>377</v>
      </c>
      <c r="H78" s="12" t="s">
        <v>719</v>
      </c>
      <c r="I78" s="12" t="s">
        <v>923</v>
      </c>
      <c r="J78" s="12">
        <v>47.318750000000001</v>
      </c>
      <c r="K78" s="12">
        <v>19.166920000000001</v>
      </c>
      <c r="L78" t="s">
        <v>382</v>
      </c>
      <c r="M78" t="s">
        <v>489</v>
      </c>
      <c r="N78" t="s">
        <v>611</v>
      </c>
      <c r="O78">
        <v>0.3</v>
      </c>
      <c r="P78">
        <v>0.82299999999999995</v>
      </c>
      <c r="Q78">
        <v>546806</v>
      </c>
      <c r="R78" t="s">
        <v>1054</v>
      </c>
      <c r="S78" t="s">
        <v>386</v>
      </c>
      <c r="T78">
        <v>0.156</v>
      </c>
      <c r="U78">
        <v>42</v>
      </c>
      <c r="V78" t="s">
        <v>932</v>
      </c>
    </row>
    <row r="79" spans="1:22" x14ac:dyDescent="0.25">
      <c r="A79" s="12" t="s">
        <v>788</v>
      </c>
      <c r="B79" s="12" t="s">
        <v>289</v>
      </c>
      <c r="C79" s="12" t="s">
        <v>930</v>
      </c>
      <c r="D79" s="12">
        <v>1</v>
      </c>
      <c r="E79" s="4" t="s">
        <v>1053</v>
      </c>
      <c r="F79" s="12" t="s">
        <v>882</v>
      </c>
      <c r="G79" s="12" t="s">
        <v>377</v>
      </c>
      <c r="H79" s="12" t="s">
        <v>715</v>
      </c>
      <c r="I79" s="12" t="s">
        <v>923</v>
      </c>
      <c r="J79" s="12">
        <v>46.784689999999998</v>
      </c>
      <c r="K79" s="12">
        <v>17.731714</v>
      </c>
      <c r="L79" t="s">
        <v>382</v>
      </c>
      <c r="M79" t="s">
        <v>496</v>
      </c>
      <c r="N79" t="s">
        <v>634</v>
      </c>
      <c r="O79">
        <v>0.25469999999999998</v>
      </c>
      <c r="P79">
        <v>0.66900000000000004</v>
      </c>
      <c r="Q79">
        <v>520804</v>
      </c>
      <c r="R79" t="s">
        <v>1054</v>
      </c>
      <c r="S79" t="s">
        <v>386</v>
      </c>
      <c r="T79">
        <v>0.19</v>
      </c>
      <c r="U79">
        <v>57</v>
      </c>
      <c r="V79" t="s">
        <v>1078</v>
      </c>
    </row>
    <row r="80" spans="1:22" x14ac:dyDescent="0.25">
      <c r="A80" s="12" t="s">
        <v>789</v>
      </c>
      <c r="B80" s="12" t="s">
        <v>290</v>
      </c>
      <c r="C80" s="12" t="s">
        <v>930</v>
      </c>
      <c r="D80" s="12">
        <v>1</v>
      </c>
      <c r="E80" s="4" t="s">
        <v>1053</v>
      </c>
      <c r="F80" s="12" t="s">
        <v>882</v>
      </c>
      <c r="G80" s="12" t="s">
        <v>377</v>
      </c>
      <c r="H80" s="12" t="s">
        <v>715</v>
      </c>
      <c r="I80" s="12" t="s">
        <v>923</v>
      </c>
      <c r="J80" s="12">
        <v>46.784689999999998</v>
      </c>
      <c r="K80" s="12">
        <v>17.731714</v>
      </c>
      <c r="L80" t="s">
        <v>382</v>
      </c>
      <c r="M80" t="s">
        <v>505</v>
      </c>
      <c r="N80" t="s">
        <v>643</v>
      </c>
      <c r="O80">
        <v>0.51590000000000003</v>
      </c>
      <c r="P80">
        <v>2.306</v>
      </c>
      <c r="Q80">
        <v>867336</v>
      </c>
      <c r="R80" t="s">
        <v>1054</v>
      </c>
      <c r="S80" t="s">
        <v>386</v>
      </c>
      <c r="T80">
        <v>0.127</v>
      </c>
      <c r="U80">
        <v>315</v>
      </c>
      <c r="V80" t="s">
        <v>1079</v>
      </c>
    </row>
    <row r="81" spans="1:22" x14ac:dyDescent="0.25">
      <c r="A81" s="12" t="s">
        <v>793</v>
      </c>
      <c r="B81" s="12" t="s">
        <v>295</v>
      </c>
      <c r="C81" s="12" t="s">
        <v>922</v>
      </c>
      <c r="D81" s="12">
        <v>1</v>
      </c>
      <c r="E81" s="4" t="s">
        <v>1053</v>
      </c>
      <c r="F81" s="12" t="s">
        <v>882</v>
      </c>
      <c r="G81" s="12" t="s">
        <v>377</v>
      </c>
      <c r="H81" s="12" t="s">
        <v>717</v>
      </c>
      <c r="I81" s="12" t="s">
        <v>923</v>
      </c>
      <c r="J81" s="12">
        <v>47.684975999999999</v>
      </c>
      <c r="K81" s="12">
        <v>19.918434000000001</v>
      </c>
      <c r="L81" t="s">
        <v>392</v>
      </c>
      <c r="M81" t="s">
        <v>467</v>
      </c>
      <c r="N81" t="s">
        <v>395</v>
      </c>
      <c r="O81">
        <v>0.32419999999999999</v>
      </c>
      <c r="P81">
        <v>0.81100000000000005</v>
      </c>
      <c r="Q81">
        <v>572729</v>
      </c>
      <c r="R81" t="s">
        <v>1054</v>
      </c>
      <c r="S81" t="s">
        <v>386</v>
      </c>
      <c r="T81">
        <v>0.17799999999999999</v>
      </c>
      <c r="U81">
        <v>115</v>
      </c>
      <c r="V81" t="s">
        <v>918</v>
      </c>
    </row>
    <row r="82" spans="1:22" x14ac:dyDescent="0.25">
      <c r="A82" s="12" t="s">
        <v>408</v>
      </c>
      <c r="B82" s="12" t="s">
        <v>296</v>
      </c>
      <c r="C82" s="12" t="s">
        <v>406</v>
      </c>
      <c r="D82" s="12">
        <v>1</v>
      </c>
      <c r="E82" s="4" t="s">
        <v>1055</v>
      </c>
      <c r="F82" s="12" t="s">
        <v>890</v>
      </c>
      <c r="G82" s="12" t="s">
        <v>377</v>
      </c>
      <c r="H82" s="12" t="s">
        <v>706</v>
      </c>
      <c r="I82" s="12" t="s">
        <v>923</v>
      </c>
      <c r="J82" s="12">
        <v>47.167000000000002</v>
      </c>
      <c r="K82" s="12">
        <v>19.832999999999998</v>
      </c>
      <c r="L82" t="s">
        <v>392</v>
      </c>
      <c r="M82" t="s">
        <v>388</v>
      </c>
      <c r="N82" t="s">
        <v>395</v>
      </c>
      <c r="O82">
        <v>0.29085230200000001</v>
      </c>
      <c r="P82">
        <v>4.5629999999999997</v>
      </c>
      <c r="Q82">
        <v>813947</v>
      </c>
      <c r="R82" t="s">
        <v>1056</v>
      </c>
      <c r="S82" t="s">
        <v>386</v>
      </c>
      <c r="T82">
        <v>0.111</v>
      </c>
      <c r="U82">
        <v>445</v>
      </c>
      <c r="V82" t="s">
        <v>994</v>
      </c>
    </row>
    <row r="83" spans="1:22" x14ac:dyDescent="0.25">
      <c r="A83" s="12" t="s">
        <v>792</v>
      </c>
      <c r="B83" s="12" t="s">
        <v>293</v>
      </c>
      <c r="C83" s="12" t="s">
        <v>954</v>
      </c>
      <c r="D83" s="12">
        <v>1</v>
      </c>
      <c r="E83" s="4" t="s">
        <v>1053</v>
      </c>
      <c r="F83" s="12" t="s">
        <v>887</v>
      </c>
      <c r="G83" s="12" t="s">
        <v>377</v>
      </c>
      <c r="H83" s="12" t="s">
        <v>716</v>
      </c>
      <c r="I83" s="12" t="s">
        <v>923</v>
      </c>
      <c r="J83" s="12">
        <v>46.665765</v>
      </c>
      <c r="K83" s="12">
        <v>17.270773999999999</v>
      </c>
      <c r="L83" t="s">
        <v>392</v>
      </c>
      <c r="M83" t="s">
        <v>457</v>
      </c>
      <c r="N83" t="s">
        <v>395</v>
      </c>
      <c r="O83">
        <v>4.0899999999999999E-2</v>
      </c>
      <c r="P83">
        <v>2.5000000000000001E-2</v>
      </c>
      <c r="Q83">
        <v>29086</v>
      </c>
      <c r="R83" t="s">
        <v>1054</v>
      </c>
      <c r="S83" t="s">
        <v>386</v>
      </c>
      <c r="T83">
        <v>0.10199999999999999</v>
      </c>
      <c r="U83">
        <v>555</v>
      </c>
      <c r="V83" t="s">
        <v>916</v>
      </c>
    </row>
    <row r="84" spans="1:22" x14ac:dyDescent="0.25">
      <c r="A84" s="12" t="s">
        <v>585</v>
      </c>
      <c r="B84" s="12" t="s">
        <v>308</v>
      </c>
      <c r="C84" s="12" t="s">
        <v>552</v>
      </c>
      <c r="D84" s="12">
        <v>1</v>
      </c>
      <c r="E84" s="4" t="s">
        <v>1053</v>
      </c>
      <c r="F84" s="12" t="s">
        <v>828</v>
      </c>
      <c r="G84" s="12" t="s">
        <v>370</v>
      </c>
      <c r="H84" s="12" t="s">
        <v>576</v>
      </c>
      <c r="I84" s="12" t="s">
        <v>999</v>
      </c>
      <c r="J84" s="12">
        <v>51.895833330000002</v>
      </c>
      <c r="K84" s="12">
        <v>11.04666667</v>
      </c>
      <c r="L84" t="s">
        <v>392</v>
      </c>
      <c r="M84" t="s">
        <v>432</v>
      </c>
      <c r="N84" t="s">
        <v>395</v>
      </c>
      <c r="O84">
        <v>1.4553015000000001E-2</v>
      </c>
      <c r="P84">
        <v>0.01</v>
      </c>
      <c r="Q84">
        <v>23178</v>
      </c>
      <c r="R84" t="s">
        <v>1058</v>
      </c>
      <c r="S84" t="s">
        <v>386</v>
      </c>
      <c r="T84">
        <v>9.8000000000000004E-2</v>
      </c>
      <c r="U84">
        <v>211</v>
      </c>
      <c r="V84" t="s">
        <v>916</v>
      </c>
    </row>
    <row r="85" spans="1:22" x14ac:dyDescent="0.25">
      <c r="A85" s="12" t="s">
        <v>586</v>
      </c>
      <c r="B85" s="12" t="s">
        <v>309</v>
      </c>
      <c r="C85" s="12" t="s">
        <v>552</v>
      </c>
      <c r="D85" s="12">
        <v>1</v>
      </c>
      <c r="E85" s="4" t="s">
        <v>1053</v>
      </c>
      <c r="F85" s="12" t="s">
        <v>829</v>
      </c>
      <c r="G85" s="12" t="s">
        <v>370</v>
      </c>
      <c r="H85" s="12" t="s">
        <v>576</v>
      </c>
      <c r="I85" s="12" t="s">
        <v>999</v>
      </c>
      <c r="J85" s="12">
        <v>51.895833330000002</v>
      </c>
      <c r="K85" s="12">
        <v>11.04666667</v>
      </c>
      <c r="L85" t="s">
        <v>392</v>
      </c>
      <c r="M85" t="s">
        <v>1085</v>
      </c>
      <c r="N85" t="s">
        <v>395</v>
      </c>
      <c r="O85">
        <v>0.20821114399999999</v>
      </c>
      <c r="P85">
        <v>4.8000000000000001E-2</v>
      </c>
      <c r="Q85">
        <v>121860</v>
      </c>
      <c r="R85" t="s">
        <v>1058</v>
      </c>
      <c r="S85" t="s">
        <v>386</v>
      </c>
      <c r="T85">
        <v>0.13</v>
      </c>
      <c r="U85">
        <v>211</v>
      </c>
      <c r="V85" t="s">
        <v>919</v>
      </c>
    </row>
    <row r="86" spans="1:22" x14ac:dyDescent="0.25">
      <c r="A86" s="12" t="s">
        <v>673</v>
      </c>
      <c r="B86" s="12" t="s">
        <v>614</v>
      </c>
      <c r="C86" s="12" t="s">
        <v>395</v>
      </c>
      <c r="D86" s="12">
        <v>1</v>
      </c>
      <c r="E86" s="4" t="s">
        <v>1053</v>
      </c>
      <c r="F86" s="12" t="s">
        <v>900</v>
      </c>
      <c r="G86" s="12" t="s">
        <v>370</v>
      </c>
      <c r="H86" s="12" t="s">
        <v>576</v>
      </c>
      <c r="I86" s="12" t="s">
        <v>999</v>
      </c>
      <c r="J86" s="12">
        <v>51.895833330000002</v>
      </c>
      <c r="K86" s="12">
        <v>11.04666667</v>
      </c>
      <c r="L86" t="s">
        <v>382</v>
      </c>
      <c r="M86" t="s">
        <v>509</v>
      </c>
      <c r="N86" t="s">
        <v>617</v>
      </c>
      <c r="O86">
        <v>6.4899999999999999E-2</v>
      </c>
      <c r="P86">
        <v>1.7000000000000001E-2</v>
      </c>
      <c r="Q86">
        <v>19344</v>
      </c>
      <c r="R86" t="s">
        <v>1058</v>
      </c>
      <c r="S86" t="s">
        <v>386</v>
      </c>
      <c r="T86">
        <v>0.109</v>
      </c>
      <c r="U86">
        <v>156</v>
      </c>
      <c r="V86" t="s">
        <v>953</v>
      </c>
    </row>
    <row r="87" spans="1:22" x14ac:dyDescent="0.25">
      <c r="A87" s="12" t="s">
        <v>587</v>
      </c>
      <c r="B87" s="12" t="s">
        <v>310</v>
      </c>
      <c r="C87" s="12" t="s">
        <v>1004</v>
      </c>
      <c r="D87" s="12">
        <v>1</v>
      </c>
      <c r="E87" s="4" t="s">
        <v>1053</v>
      </c>
      <c r="F87" s="12" t="s">
        <v>893</v>
      </c>
      <c r="G87" s="12" t="s">
        <v>370</v>
      </c>
      <c r="H87" s="12" t="s">
        <v>576</v>
      </c>
      <c r="I87" s="12" t="s">
        <v>999</v>
      </c>
      <c r="J87" s="12">
        <v>51.895833330000002</v>
      </c>
      <c r="K87" s="12">
        <v>11.04666667</v>
      </c>
      <c r="L87" t="s">
        <v>392</v>
      </c>
      <c r="M87" t="s">
        <v>1086</v>
      </c>
      <c r="N87" t="s">
        <v>395</v>
      </c>
      <c r="O87">
        <v>1.3953488E-2</v>
      </c>
      <c r="P87">
        <v>2.4E-2</v>
      </c>
      <c r="Q87">
        <v>65132</v>
      </c>
      <c r="R87" t="s">
        <v>1058</v>
      </c>
      <c r="S87" t="s">
        <v>386</v>
      </c>
      <c r="T87">
        <v>0.16200000000000001</v>
      </c>
      <c r="U87">
        <v>24</v>
      </c>
      <c r="V87" t="s">
        <v>1005</v>
      </c>
    </row>
    <row r="88" spans="1:22" x14ac:dyDescent="0.25">
      <c r="A88" s="12" t="s">
        <v>588</v>
      </c>
      <c r="B88" s="12" t="s">
        <v>311</v>
      </c>
      <c r="C88" s="12" t="s">
        <v>552</v>
      </c>
      <c r="D88" s="12">
        <v>1</v>
      </c>
      <c r="E88" s="4" t="s">
        <v>1053</v>
      </c>
      <c r="F88" s="12" t="s">
        <v>893</v>
      </c>
      <c r="G88" s="12" t="s">
        <v>370</v>
      </c>
      <c r="H88" s="12" t="s">
        <v>576</v>
      </c>
      <c r="I88" s="12" t="s">
        <v>999</v>
      </c>
      <c r="J88" s="12">
        <v>51.895833330000002</v>
      </c>
      <c r="K88" s="12">
        <v>11.04666667</v>
      </c>
      <c r="L88" t="s">
        <v>392</v>
      </c>
      <c r="M88" t="s">
        <v>449</v>
      </c>
      <c r="N88" t="s">
        <v>395</v>
      </c>
      <c r="O88">
        <v>8.4112149999999997E-2</v>
      </c>
      <c r="P88">
        <v>0.02</v>
      </c>
      <c r="Q88">
        <v>55588</v>
      </c>
      <c r="R88" t="s">
        <v>1058</v>
      </c>
      <c r="S88" t="s">
        <v>386</v>
      </c>
      <c r="T88">
        <v>0.126</v>
      </c>
      <c r="U88">
        <v>138</v>
      </c>
      <c r="V88" t="s">
        <v>953</v>
      </c>
    </row>
    <row r="89" spans="1:22" x14ac:dyDescent="0.25">
      <c r="A89" s="12" t="s">
        <v>584</v>
      </c>
      <c r="B89" s="12" t="s">
        <v>327</v>
      </c>
      <c r="C89" s="12" t="s">
        <v>552</v>
      </c>
      <c r="D89" s="12">
        <v>2</v>
      </c>
      <c r="E89" s="4" t="s">
        <v>1109</v>
      </c>
      <c r="F89" s="12" t="s">
        <v>893</v>
      </c>
      <c r="G89" s="12" t="s">
        <v>370</v>
      </c>
      <c r="H89" s="12" t="s">
        <v>576</v>
      </c>
      <c r="I89" s="12" t="s">
        <v>999</v>
      </c>
      <c r="J89" s="12">
        <v>51.895833330000002</v>
      </c>
      <c r="K89" s="12">
        <v>11.04666667</v>
      </c>
      <c r="L89" t="s">
        <v>392</v>
      </c>
      <c r="M89" t="s">
        <v>439</v>
      </c>
      <c r="N89" t="s">
        <v>395</v>
      </c>
      <c r="O89">
        <v>0.49859276899999999</v>
      </c>
      <c r="P89">
        <v>0.85699999999999998</v>
      </c>
      <c r="Q89">
        <v>616873</v>
      </c>
      <c r="R89" t="s">
        <v>1058</v>
      </c>
      <c r="S89" t="s">
        <v>386</v>
      </c>
      <c r="T89" t="s">
        <v>1110</v>
      </c>
      <c r="U89" t="s">
        <v>1111</v>
      </c>
      <c r="V89" t="s">
        <v>1112</v>
      </c>
    </row>
    <row r="90" spans="1:22" x14ac:dyDescent="0.25">
      <c r="A90" s="12" t="s">
        <v>582</v>
      </c>
      <c r="B90" s="12" t="s">
        <v>325</v>
      </c>
      <c r="C90" s="12" t="s">
        <v>552</v>
      </c>
      <c r="D90" s="12">
        <v>2</v>
      </c>
      <c r="E90" s="4" t="s">
        <v>1088</v>
      </c>
      <c r="F90" s="12" t="s">
        <v>899</v>
      </c>
      <c r="G90" s="12" t="s">
        <v>370</v>
      </c>
      <c r="H90" s="12" t="s">
        <v>576</v>
      </c>
      <c r="I90" s="12" t="s">
        <v>999</v>
      </c>
      <c r="J90" s="12">
        <v>51.895833330000002</v>
      </c>
      <c r="K90" s="12">
        <v>11.04666667</v>
      </c>
      <c r="L90" t="s">
        <v>382</v>
      </c>
      <c r="M90" t="s">
        <v>583</v>
      </c>
      <c r="N90" t="s">
        <v>623</v>
      </c>
      <c r="O90">
        <v>4.2979943E-2</v>
      </c>
      <c r="P90">
        <v>0.75800000000000001</v>
      </c>
      <c r="Q90">
        <v>648193</v>
      </c>
      <c r="R90" t="s">
        <v>1058</v>
      </c>
      <c r="S90" t="s">
        <v>386</v>
      </c>
      <c r="T90" t="s">
        <v>1103</v>
      </c>
      <c r="U90" t="s">
        <v>1104</v>
      </c>
      <c r="V90" t="s">
        <v>1105</v>
      </c>
    </row>
    <row r="91" spans="1:22" x14ac:dyDescent="0.25">
      <c r="A91" s="12" t="s">
        <v>674</v>
      </c>
      <c r="B91" s="12" t="s">
        <v>615</v>
      </c>
      <c r="C91" s="12" t="s">
        <v>552</v>
      </c>
      <c r="D91" s="12">
        <v>1</v>
      </c>
      <c r="E91" s="4" t="s">
        <v>1053</v>
      </c>
      <c r="F91" s="12" t="s">
        <v>893</v>
      </c>
      <c r="G91" s="12" t="s">
        <v>370</v>
      </c>
      <c r="H91" s="12" t="s">
        <v>576</v>
      </c>
      <c r="I91" s="12" t="s">
        <v>999</v>
      </c>
      <c r="J91" s="12">
        <v>51.895833330000002</v>
      </c>
      <c r="K91" s="12">
        <v>11.04666667</v>
      </c>
      <c r="L91" t="s">
        <v>382</v>
      </c>
      <c r="M91" t="s">
        <v>439</v>
      </c>
      <c r="N91" t="s">
        <v>611</v>
      </c>
      <c r="O91">
        <v>5.7200000000000001E-2</v>
      </c>
      <c r="P91">
        <v>5.6000000000000001E-2</v>
      </c>
      <c r="Q91">
        <v>64064</v>
      </c>
      <c r="R91" t="s">
        <v>1058</v>
      </c>
      <c r="S91" t="s">
        <v>386</v>
      </c>
      <c r="T91">
        <v>0.128</v>
      </c>
      <c r="U91">
        <v>855</v>
      </c>
      <c r="V91" t="s">
        <v>916</v>
      </c>
    </row>
    <row r="92" spans="1:22" x14ac:dyDescent="0.25">
      <c r="A92" s="12" t="s">
        <v>589</v>
      </c>
      <c r="B92" s="12" t="s">
        <v>312</v>
      </c>
      <c r="C92" s="12" t="s">
        <v>552</v>
      </c>
      <c r="D92" s="12">
        <v>1</v>
      </c>
      <c r="E92" s="4" t="s">
        <v>1053</v>
      </c>
      <c r="F92" s="12" t="s">
        <v>893</v>
      </c>
      <c r="G92" s="12" t="s">
        <v>370</v>
      </c>
      <c r="H92" s="12" t="s">
        <v>576</v>
      </c>
      <c r="I92" s="12" t="s">
        <v>999</v>
      </c>
      <c r="J92" s="12">
        <v>51.895833330000002</v>
      </c>
      <c r="K92" s="12">
        <v>11.04666667</v>
      </c>
      <c r="L92" t="s">
        <v>382</v>
      </c>
      <c r="M92" t="s">
        <v>432</v>
      </c>
      <c r="N92" t="s">
        <v>611</v>
      </c>
      <c r="O92">
        <v>1.3937282E-2</v>
      </c>
      <c r="P92">
        <v>1.2999999999999999E-2</v>
      </c>
      <c r="Q92">
        <v>35761</v>
      </c>
      <c r="R92" t="s">
        <v>1058</v>
      </c>
      <c r="S92" t="s">
        <v>386</v>
      </c>
      <c r="T92">
        <v>0.106</v>
      </c>
      <c r="U92">
        <v>169</v>
      </c>
      <c r="V92" t="s">
        <v>916</v>
      </c>
    </row>
    <row r="93" spans="1:22" x14ac:dyDescent="0.25">
      <c r="A93" s="12" t="s">
        <v>675</v>
      </c>
      <c r="B93" s="12" t="s">
        <v>616</v>
      </c>
      <c r="C93" s="12" t="s">
        <v>552</v>
      </c>
      <c r="D93" s="12">
        <v>1</v>
      </c>
      <c r="E93" s="4" t="s">
        <v>1053</v>
      </c>
      <c r="F93" s="12" t="s">
        <v>893</v>
      </c>
      <c r="G93" s="12" t="s">
        <v>370</v>
      </c>
      <c r="H93" s="12" t="s">
        <v>576</v>
      </c>
      <c r="I93" s="12" t="s">
        <v>999</v>
      </c>
      <c r="J93" s="12">
        <v>51.895833330000002</v>
      </c>
      <c r="K93" s="12">
        <v>11.04666667</v>
      </c>
      <c r="L93" t="s">
        <v>392</v>
      </c>
      <c r="M93" t="s">
        <v>432</v>
      </c>
      <c r="N93" t="s">
        <v>395</v>
      </c>
      <c r="O93">
        <v>1.03E-2</v>
      </c>
      <c r="P93">
        <v>1.7999999999999999E-2</v>
      </c>
      <c r="Q93">
        <v>20626</v>
      </c>
      <c r="R93" t="s">
        <v>1058</v>
      </c>
      <c r="S93" t="s">
        <v>386</v>
      </c>
      <c r="T93">
        <v>0.13600000000000001</v>
      </c>
      <c r="U93">
        <v>168</v>
      </c>
      <c r="V93" t="s">
        <v>920</v>
      </c>
    </row>
    <row r="94" spans="1:22" x14ac:dyDescent="0.25">
      <c r="A94" s="12" t="s">
        <v>597</v>
      </c>
      <c r="B94" s="12" t="s">
        <v>326</v>
      </c>
      <c r="C94" s="12" t="s">
        <v>552</v>
      </c>
      <c r="D94" s="12">
        <v>2</v>
      </c>
      <c r="E94" s="4" t="s">
        <v>1088</v>
      </c>
      <c r="F94" s="12" t="s">
        <v>833</v>
      </c>
      <c r="G94" s="12" t="s">
        <v>370</v>
      </c>
      <c r="H94" s="12" t="s">
        <v>576</v>
      </c>
      <c r="I94" s="12" t="s">
        <v>999</v>
      </c>
      <c r="J94" s="12">
        <v>51.895833330000002</v>
      </c>
      <c r="K94" s="12">
        <v>11.04666667</v>
      </c>
      <c r="L94" t="s">
        <v>382</v>
      </c>
      <c r="M94" t="s">
        <v>424</v>
      </c>
      <c r="N94" t="s">
        <v>623</v>
      </c>
      <c r="O94">
        <v>0.45620438000000002</v>
      </c>
      <c r="P94">
        <v>0.42299999999999999</v>
      </c>
      <c r="Q94">
        <v>629014</v>
      </c>
      <c r="R94" t="s">
        <v>1058</v>
      </c>
      <c r="S94" t="s">
        <v>386</v>
      </c>
      <c r="T94" t="s">
        <v>1106</v>
      </c>
      <c r="U94" t="s">
        <v>1107</v>
      </c>
      <c r="V94" t="s">
        <v>1108</v>
      </c>
    </row>
    <row r="95" spans="1:22" x14ac:dyDescent="0.25">
      <c r="A95" s="12" t="s">
        <v>578</v>
      </c>
      <c r="B95" s="12" t="s">
        <v>321</v>
      </c>
      <c r="C95" s="12" t="s">
        <v>552</v>
      </c>
      <c r="D95" s="12">
        <v>2</v>
      </c>
      <c r="E95" s="4" t="s">
        <v>1088</v>
      </c>
      <c r="F95" s="12" t="s">
        <v>895</v>
      </c>
      <c r="G95" s="12" t="s">
        <v>370</v>
      </c>
      <c r="H95" s="12" t="s">
        <v>576</v>
      </c>
      <c r="I95" s="12" t="s">
        <v>999</v>
      </c>
      <c r="J95" s="12">
        <v>51.895833330000002</v>
      </c>
      <c r="K95" s="12">
        <v>11.04666667</v>
      </c>
      <c r="L95" t="s">
        <v>382</v>
      </c>
      <c r="M95" t="s">
        <v>419</v>
      </c>
      <c r="N95" t="s">
        <v>623</v>
      </c>
      <c r="O95">
        <v>9.2537312999999996E-2</v>
      </c>
      <c r="P95">
        <v>0.49299999999999999</v>
      </c>
      <c r="Q95">
        <v>489640</v>
      </c>
      <c r="R95" t="s">
        <v>1058</v>
      </c>
      <c r="S95" t="s">
        <v>1093</v>
      </c>
      <c r="T95">
        <v>0.14899999999999999</v>
      </c>
      <c r="U95" t="s">
        <v>1094</v>
      </c>
      <c r="V95" t="s">
        <v>1095</v>
      </c>
    </row>
    <row r="96" spans="1:22" x14ac:dyDescent="0.25">
      <c r="A96" s="12" t="s">
        <v>590</v>
      </c>
      <c r="B96" s="12" t="s">
        <v>313</v>
      </c>
      <c r="C96" s="12" t="s">
        <v>1004</v>
      </c>
      <c r="D96" s="12">
        <v>1</v>
      </c>
      <c r="E96" s="4" t="s">
        <v>1053</v>
      </c>
      <c r="F96" s="12" t="s">
        <v>893</v>
      </c>
      <c r="G96" s="12" t="s">
        <v>370</v>
      </c>
      <c r="H96" s="12" t="s">
        <v>576</v>
      </c>
      <c r="I96" s="12" t="s">
        <v>999</v>
      </c>
      <c r="J96" s="12">
        <v>51.895833330000002</v>
      </c>
      <c r="K96" s="12">
        <v>11.04666667</v>
      </c>
      <c r="L96" t="s">
        <v>382</v>
      </c>
      <c r="M96" t="s">
        <v>509</v>
      </c>
      <c r="N96" t="s">
        <v>611</v>
      </c>
      <c r="O96">
        <v>2.0304569000000001E-2</v>
      </c>
      <c r="P96">
        <v>0.05</v>
      </c>
      <c r="Q96">
        <v>141883</v>
      </c>
      <c r="R96" t="s">
        <v>1058</v>
      </c>
      <c r="S96" t="s">
        <v>386</v>
      </c>
      <c r="T96">
        <v>0.16300000000000001</v>
      </c>
      <c r="U96">
        <v>16</v>
      </c>
      <c r="V96" t="s">
        <v>1006</v>
      </c>
    </row>
    <row r="97" spans="1:22" x14ac:dyDescent="0.25">
      <c r="A97" s="12" t="s">
        <v>591</v>
      </c>
      <c r="B97" s="12" t="s">
        <v>314</v>
      </c>
      <c r="C97" s="12" t="s">
        <v>552</v>
      </c>
      <c r="D97" s="12">
        <v>1</v>
      </c>
      <c r="E97" s="4" t="s">
        <v>1053</v>
      </c>
      <c r="F97" s="12" t="s">
        <v>830</v>
      </c>
      <c r="G97" s="12" t="s">
        <v>370</v>
      </c>
      <c r="H97" s="12" t="s">
        <v>576</v>
      </c>
      <c r="I97" s="12" t="s">
        <v>999</v>
      </c>
      <c r="J97" s="12">
        <v>51.895833330000002</v>
      </c>
      <c r="K97" s="12">
        <v>11.04666667</v>
      </c>
      <c r="L97" t="s">
        <v>392</v>
      </c>
      <c r="M97" t="s">
        <v>1087</v>
      </c>
      <c r="N97" t="s">
        <v>395</v>
      </c>
      <c r="O97">
        <v>0.25354969599999999</v>
      </c>
      <c r="P97">
        <v>0.12</v>
      </c>
      <c r="Q97">
        <v>246281</v>
      </c>
      <c r="R97" t="s">
        <v>1058</v>
      </c>
      <c r="S97" t="s">
        <v>386</v>
      </c>
      <c r="T97">
        <v>0.11600000000000001</v>
      </c>
      <c r="U97">
        <v>221</v>
      </c>
      <c r="V97" t="s">
        <v>920</v>
      </c>
    </row>
    <row r="98" spans="1:22" x14ac:dyDescent="0.25">
      <c r="A98" s="12" t="s">
        <v>592</v>
      </c>
      <c r="B98" s="12" t="s">
        <v>315</v>
      </c>
      <c r="C98" s="12" t="s">
        <v>552</v>
      </c>
      <c r="D98" s="12">
        <v>1</v>
      </c>
      <c r="E98" s="4" t="s">
        <v>1053</v>
      </c>
      <c r="F98" s="12" t="s">
        <v>893</v>
      </c>
      <c r="G98" s="12" t="s">
        <v>370</v>
      </c>
      <c r="H98" s="12" t="s">
        <v>576</v>
      </c>
      <c r="I98" s="12" t="s">
        <v>999</v>
      </c>
      <c r="J98" s="12">
        <v>51.895833330000002</v>
      </c>
      <c r="K98" s="12">
        <v>11.04666667</v>
      </c>
      <c r="L98" t="s">
        <v>392</v>
      </c>
      <c r="M98" t="s">
        <v>447</v>
      </c>
      <c r="N98" t="s">
        <v>395</v>
      </c>
      <c r="O98">
        <v>0.29226361000000001</v>
      </c>
      <c r="P98">
        <v>0.22500000000000001</v>
      </c>
      <c r="Q98">
        <v>532623</v>
      </c>
      <c r="R98" t="s">
        <v>1058</v>
      </c>
      <c r="S98" t="s">
        <v>386</v>
      </c>
      <c r="T98">
        <v>0.115</v>
      </c>
      <c r="U98">
        <v>203</v>
      </c>
      <c r="V98" t="s">
        <v>953</v>
      </c>
    </row>
    <row r="99" spans="1:22" x14ac:dyDescent="0.25">
      <c r="A99" s="12" t="s">
        <v>580</v>
      </c>
      <c r="B99" s="12" t="s">
        <v>323</v>
      </c>
      <c r="C99" s="12" t="s">
        <v>1004</v>
      </c>
      <c r="D99" s="12">
        <v>2</v>
      </c>
      <c r="E99" s="4" t="s">
        <v>1088</v>
      </c>
      <c r="F99" s="12" t="s">
        <v>898</v>
      </c>
      <c r="G99" s="12" t="s">
        <v>370</v>
      </c>
      <c r="H99" s="12" t="s">
        <v>576</v>
      </c>
      <c r="I99" s="12" t="s">
        <v>999</v>
      </c>
      <c r="J99" s="12">
        <v>51.895833330000002</v>
      </c>
      <c r="K99" s="12">
        <v>11.04666667</v>
      </c>
      <c r="L99" t="s">
        <v>392</v>
      </c>
      <c r="M99" t="s">
        <v>396</v>
      </c>
      <c r="N99" t="s">
        <v>395</v>
      </c>
      <c r="O99">
        <v>3.7783375000000001E-2</v>
      </c>
      <c r="P99">
        <v>0.246</v>
      </c>
      <c r="Q99">
        <v>392874</v>
      </c>
      <c r="R99" t="s">
        <v>1058</v>
      </c>
      <c r="S99" t="s">
        <v>1093</v>
      </c>
      <c r="T99" t="s">
        <v>1096</v>
      </c>
      <c r="U99" t="s">
        <v>1097</v>
      </c>
      <c r="V99" t="s">
        <v>1098</v>
      </c>
    </row>
    <row r="100" spans="1:22" x14ac:dyDescent="0.25">
      <c r="A100" s="12" t="s">
        <v>593</v>
      </c>
      <c r="B100" s="12" t="s">
        <v>316</v>
      </c>
      <c r="C100" s="12" t="s">
        <v>552</v>
      </c>
      <c r="D100" s="12">
        <v>1</v>
      </c>
      <c r="E100" s="4" t="s">
        <v>1053</v>
      </c>
      <c r="F100" s="12" t="s">
        <v>893</v>
      </c>
      <c r="G100" s="12" t="s">
        <v>370</v>
      </c>
      <c r="H100" s="12" t="s">
        <v>576</v>
      </c>
      <c r="I100" s="12" t="s">
        <v>999</v>
      </c>
      <c r="J100" s="12">
        <v>51.895833330000002</v>
      </c>
      <c r="K100" s="12">
        <v>11.04666667</v>
      </c>
      <c r="L100" t="s">
        <v>392</v>
      </c>
      <c r="M100" t="s">
        <v>506</v>
      </c>
      <c r="N100" t="s">
        <v>395</v>
      </c>
      <c r="O100">
        <v>0.34054054099999997</v>
      </c>
      <c r="P100">
        <v>0.104</v>
      </c>
      <c r="Q100">
        <v>285045</v>
      </c>
      <c r="R100" t="s">
        <v>1058</v>
      </c>
      <c r="S100" t="s">
        <v>386</v>
      </c>
      <c r="T100">
        <v>0.12</v>
      </c>
      <c r="U100">
        <v>111</v>
      </c>
      <c r="V100" t="s">
        <v>1007</v>
      </c>
    </row>
    <row r="101" spans="1:22" x14ac:dyDescent="0.25">
      <c r="A101" s="12" t="s">
        <v>594</v>
      </c>
      <c r="B101" s="12" t="s">
        <v>317</v>
      </c>
      <c r="C101" s="12" t="s">
        <v>552</v>
      </c>
      <c r="D101" s="12">
        <v>1</v>
      </c>
      <c r="E101" s="4" t="s">
        <v>1053</v>
      </c>
      <c r="F101" s="12" t="s">
        <v>893</v>
      </c>
      <c r="G101" s="12" t="s">
        <v>370</v>
      </c>
      <c r="H101" s="12" t="s">
        <v>576</v>
      </c>
      <c r="I101" s="12" t="s">
        <v>999</v>
      </c>
      <c r="J101" s="12">
        <v>51.895833330000002</v>
      </c>
      <c r="K101" s="12">
        <v>11.04666667</v>
      </c>
      <c r="L101" t="s">
        <v>392</v>
      </c>
      <c r="M101" t="s">
        <v>1086</v>
      </c>
      <c r="N101" t="s">
        <v>395</v>
      </c>
      <c r="O101">
        <v>0.1634757</v>
      </c>
      <c r="P101">
        <v>0.29199999999999998</v>
      </c>
      <c r="Q101">
        <v>468627</v>
      </c>
      <c r="R101" t="s">
        <v>1058</v>
      </c>
      <c r="S101" t="s">
        <v>386</v>
      </c>
      <c r="T101">
        <v>0.16200000000000001</v>
      </c>
      <c r="U101">
        <v>99</v>
      </c>
      <c r="V101" t="s">
        <v>927</v>
      </c>
    </row>
    <row r="102" spans="1:22" x14ac:dyDescent="0.25">
      <c r="A102" s="12" t="s">
        <v>595</v>
      </c>
      <c r="B102" s="12" t="s">
        <v>318</v>
      </c>
      <c r="C102" s="12" t="s">
        <v>552</v>
      </c>
      <c r="D102" s="12">
        <v>1</v>
      </c>
      <c r="E102" s="4" t="s">
        <v>1053</v>
      </c>
      <c r="F102" s="12" t="s">
        <v>831</v>
      </c>
      <c r="G102" s="12" t="s">
        <v>370</v>
      </c>
      <c r="H102" s="12" t="s">
        <v>576</v>
      </c>
      <c r="I102" s="12" t="s">
        <v>999</v>
      </c>
      <c r="J102" s="12">
        <v>51.895833330000002</v>
      </c>
      <c r="K102" s="12">
        <v>11.04666667</v>
      </c>
      <c r="L102" t="s">
        <v>382</v>
      </c>
      <c r="M102" t="s">
        <v>479</v>
      </c>
      <c r="N102" t="s">
        <v>623</v>
      </c>
      <c r="O102">
        <v>4.1067760000000003E-3</v>
      </c>
      <c r="P102">
        <v>0.08</v>
      </c>
      <c r="Q102">
        <v>206907</v>
      </c>
      <c r="R102" t="s">
        <v>1058</v>
      </c>
      <c r="S102" t="s">
        <v>386</v>
      </c>
      <c r="T102">
        <v>0.14199999999999999</v>
      </c>
      <c r="U102">
        <v>283</v>
      </c>
      <c r="V102" t="s">
        <v>953</v>
      </c>
    </row>
    <row r="103" spans="1:22" x14ac:dyDescent="0.25">
      <c r="A103" s="12" t="s">
        <v>581</v>
      </c>
      <c r="B103" s="12" t="s">
        <v>324</v>
      </c>
      <c r="C103" s="12" t="s">
        <v>552</v>
      </c>
      <c r="D103" s="12">
        <v>3</v>
      </c>
      <c r="E103" s="4" t="s">
        <v>1088</v>
      </c>
      <c r="F103" s="12" t="s">
        <v>832</v>
      </c>
      <c r="G103" s="12" t="s">
        <v>370</v>
      </c>
      <c r="H103" s="12" t="s">
        <v>576</v>
      </c>
      <c r="I103" s="12" t="s">
        <v>999</v>
      </c>
      <c r="J103" s="12">
        <v>51.895833330000002</v>
      </c>
      <c r="K103" s="12">
        <v>11.04666667</v>
      </c>
      <c r="L103" t="s">
        <v>392</v>
      </c>
      <c r="M103" t="s">
        <v>407</v>
      </c>
      <c r="N103" t="s">
        <v>395</v>
      </c>
      <c r="O103">
        <v>0.78333903999999999</v>
      </c>
      <c r="P103">
        <v>6.915</v>
      </c>
      <c r="Q103">
        <v>982315</v>
      </c>
      <c r="R103" t="s">
        <v>1058</v>
      </c>
      <c r="S103" t="s">
        <v>1099</v>
      </c>
      <c r="T103" t="s">
        <v>1100</v>
      </c>
      <c r="U103" t="s">
        <v>1101</v>
      </c>
      <c r="V103" t="s">
        <v>1102</v>
      </c>
    </row>
    <row r="104" spans="1:22" x14ac:dyDescent="0.25">
      <c r="A104" s="12" t="s">
        <v>596</v>
      </c>
      <c r="B104" s="12" t="s">
        <v>319</v>
      </c>
      <c r="C104" s="12" t="s">
        <v>1004</v>
      </c>
      <c r="D104" s="12">
        <v>1</v>
      </c>
      <c r="E104" s="4" t="s">
        <v>1053</v>
      </c>
      <c r="F104" s="12" t="s">
        <v>893</v>
      </c>
      <c r="G104" s="12" t="s">
        <v>370</v>
      </c>
      <c r="H104" s="12" t="s">
        <v>576</v>
      </c>
      <c r="I104" s="12" t="s">
        <v>999</v>
      </c>
      <c r="J104" s="12">
        <v>51.895833330000002</v>
      </c>
      <c r="K104" s="12">
        <v>11.04666667</v>
      </c>
      <c r="L104" t="s">
        <v>392</v>
      </c>
      <c r="M104" t="s">
        <v>432</v>
      </c>
      <c r="N104" t="s">
        <v>395</v>
      </c>
      <c r="O104">
        <v>0.113718412</v>
      </c>
      <c r="P104">
        <v>0.17299999999999999</v>
      </c>
      <c r="Q104">
        <v>299173</v>
      </c>
      <c r="R104" t="s">
        <v>1058</v>
      </c>
      <c r="S104" t="s">
        <v>386</v>
      </c>
      <c r="T104">
        <v>0.127</v>
      </c>
      <c r="U104">
        <v>91</v>
      </c>
      <c r="V104" t="s">
        <v>953</v>
      </c>
    </row>
    <row r="105" spans="1:22" x14ac:dyDescent="0.25">
      <c r="A105" s="12" t="s">
        <v>575</v>
      </c>
      <c r="B105" s="12" t="s">
        <v>320</v>
      </c>
      <c r="C105" s="12" t="s">
        <v>552</v>
      </c>
      <c r="D105" s="12">
        <v>5</v>
      </c>
      <c r="E105" s="4" t="s">
        <v>1088</v>
      </c>
      <c r="F105" s="12" t="s">
        <v>897</v>
      </c>
      <c r="G105" s="12" t="s">
        <v>370</v>
      </c>
      <c r="H105" s="12" t="s">
        <v>576</v>
      </c>
      <c r="I105" s="12" t="s">
        <v>999</v>
      </c>
      <c r="J105" s="12">
        <v>51.895833330000002</v>
      </c>
      <c r="K105" s="12">
        <v>11.04666667</v>
      </c>
      <c r="L105" t="s">
        <v>392</v>
      </c>
      <c r="M105" t="s">
        <v>577</v>
      </c>
      <c r="N105" t="s">
        <v>395</v>
      </c>
      <c r="O105">
        <v>0.31132364200000001</v>
      </c>
      <c r="P105">
        <v>2.2330000000000001</v>
      </c>
      <c r="Q105">
        <v>950914</v>
      </c>
      <c r="R105" t="s">
        <v>1058</v>
      </c>
      <c r="S105" t="s">
        <v>1089</v>
      </c>
      <c r="T105" t="s">
        <v>1090</v>
      </c>
      <c r="U105" t="s">
        <v>1091</v>
      </c>
      <c r="V105" t="s">
        <v>1092</v>
      </c>
    </row>
    <row r="106" spans="1:22" x14ac:dyDescent="0.25">
      <c r="A106" s="12" t="s">
        <v>564</v>
      </c>
      <c r="B106" s="12" t="s">
        <v>301</v>
      </c>
      <c r="C106" s="12" t="s">
        <v>552</v>
      </c>
      <c r="D106" s="12">
        <v>1</v>
      </c>
      <c r="E106" s="4" t="s">
        <v>1080</v>
      </c>
      <c r="F106" s="12" t="s">
        <v>893</v>
      </c>
      <c r="G106" s="12" t="s">
        <v>370</v>
      </c>
      <c r="H106" s="12" t="s">
        <v>563</v>
      </c>
      <c r="I106" s="12" t="s">
        <v>999</v>
      </c>
      <c r="J106" s="12">
        <v>51.283055560000001</v>
      </c>
      <c r="K106" s="12">
        <v>11.65</v>
      </c>
      <c r="L106" t="s">
        <v>382</v>
      </c>
      <c r="M106" t="s">
        <v>565</v>
      </c>
      <c r="N106" t="s">
        <v>402</v>
      </c>
      <c r="O106">
        <v>4.8590828000000003E-2</v>
      </c>
      <c r="P106">
        <v>8.6999999999999994E-2</v>
      </c>
      <c r="Q106">
        <v>94125</v>
      </c>
      <c r="R106" t="s">
        <v>1058</v>
      </c>
      <c r="S106" t="s">
        <v>386</v>
      </c>
      <c r="T106">
        <v>6.7000000000000004E-2</v>
      </c>
      <c r="U106">
        <v>123</v>
      </c>
      <c r="V106" t="s">
        <v>920</v>
      </c>
    </row>
    <row r="107" spans="1:22" x14ac:dyDescent="0.25">
      <c r="A107" s="12" t="s">
        <v>562</v>
      </c>
      <c r="B107" s="12" t="s">
        <v>302</v>
      </c>
      <c r="C107" s="12" t="s">
        <v>552</v>
      </c>
      <c r="D107" s="12">
        <v>1</v>
      </c>
      <c r="E107" s="4" t="s">
        <v>1057</v>
      </c>
      <c r="F107" s="12" t="s">
        <v>891</v>
      </c>
      <c r="G107" s="12" t="s">
        <v>370</v>
      </c>
      <c r="H107" s="12" t="s">
        <v>563</v>
      </c>
      <c r="I107" s="12" t="s">
        <v>999</v>
      </c>
      <c r="J107" s="12">
        <v>51.283055560000001</v>
      </c>
      <c r="K107" s="12">
        <v>11.65</v>
      </c>
      <c r="L107" t="s">
        <v>382</v>
      </c>
      <c r="M107" t="s">
        <v>1081</v>
      </c>
      <c r="N107" t="s">
        <v>610</v>
      </c>
      <c r="O107">
        <v>8.8531056999999996E-2</v>
      </c>
      <c r="P107">
        <v>9.7000000000000003E-2</v>
      </c>
      <c r="Q107">
        <v>104752</v>
      </c>
      <c r="R107" t="s">
        <v>1058</v>
      </c>
      <c r="S107" t="s">
        <v>386</v>
      </c>
      <c r="T107">
        <v>8.7999999999999995E-2</v>
      </c>
      <c r="U107">
        <v>151</v>
      </c>
      <c r="V107" t="s">
        <v>1000</v>
      </c>
    </row>
    <row r="108" spans="1:22" x14ac:dyDescent="0.25">
      <c r="A108" s="12" t="s">
        <v>558</v>
      </c>
      <c r="B108" s="12" t="s">
        <v>303</v>
      </c>
      <c r="C108" s="12" t="s">
        <v>1001</v>
      </c>
      <c r="D108" s="12">
        <v>1</v>
      </c>
      <c r="E108" s="4" t="s">
        <v>1057</v>
      </c>
      <c r="F108" s="12" t="s">
        <v>893</v>
      </c>
      <c r="G108" s="12" t="s">
        <v>370</v>
      </c>
      <c r="H108" s="12" t="s">
        <v>720</v>
      </c>
      <c r="I108" s="12" t="s">
        <v>999</v>
      </c>
      <c r="J108" s="12">
        <v>48.78</v>
      </c>
      <c r="K108" s="12">
        <v>9.18</v>
      </c>
      <c r="L108" t="s">
        <v>392</v>
      </c>
      <c r="M108" t="s">
        <v>559</v>
      </c>
      <c r="N108" t="s">
        <v>395</v>
      </c>
      <c r="O108">
        <v>2.7274047999999999E-2</v>
      </c>
      <c r="P108">
        <v>0.441</v>
      </c>
      <c r="Q108">
        <v>368546</v>
      </c>
      <c r="R108" t="s">
        <v>1056</v>
      </c>
      <c r="S108" t="s">
        <v>386</v>
      </c>
      <c r="T108">
        <v>0.13500000000000001</v>
      </c>
      <c r="U108">
        <v>246</v>
      </c>
      <c r="V108" t="s">
        <v>395</v>
      </c>
    </row>
    <row r="109" spans="1:22" x14ac:dyDescent="0.25">
      <c r="A109" s="12" t="s">
        <v>560</v>
      </c>
      <c r="B109" s="12" t="s">
        <v>306</v>
      </c>
      <c r="C109" s="12" t="s">
        <v>1002</v>
      </c>
      <c r="D109" s="12">
        <v>1</v>
      </c>
      <c r="E109" s="4" t="s">
        <v>1057</v>
      </c>
      <c r="F109" s="12" t="s">
        <v>893</v>
      </c>
      <c r="G109" s="12" t="s">
        <v>370</v>
      </c>
      <c r="H109" s="12" t="s">
        <v>720</v>
      </c>
      <c r="I109" s="12" t="s">
        <v>999</v>
      </c>
      <c r="J109" s="12">
        <v>48.78</v>
      </c>
      <c r="K109" s="12">
        <v>9.18</v>
      </c>
      <c r="L109" t="s">
        <v>392</v>
      </c>
      <c r="M109" t="s">
        <v>432</v>
      </c>
      <c r="N109" t="s">
        <v>395</v>
      </c>
      <c r="O109">
        <v>0.44356205500000001</v>
      </c>
      <c r="P109">
        <v>2.6549999999999998</v>
      </c>
      <c r="Q109">
        <v>836923</v>
      </c>
      <c r="R109" t="s">
        <v>1056</v>
      </c>
      <c r="S109" t="s">
        <v>386</v>
      </c>
      <c r="T109">
        <v>0.155</v>
      </c>
      <c r="U109">
        <v>273</v>
      </c>
      <c r="V109" t="s">
        <v>1003</v>
      </c>
    </row>
    <row r="110" spans="1:22" x14ac:dyDescent="0.25">
      <c r="A110" s="12" t="s">
        <v>561</v>
      </c>
      <c r="B110" s="12" t="s">
        <v>304</v>
      </c>
      <c r="C110" s="12" t="s">
        <v>1002</v>
      </c>
      <c r="D110" s="12">
        <v>1</v>
      </c>
      <c r="E110" s="4" t="s">
        <v>1057</v>
      </c>
      <c r="F110" s="12" t="s">
        <v>893</v>
      </c>
      <c r="G110" s="12" t="s">
        <v>370</v>
      </c>
      <c r="H110" s="12" t="s">
        <v>720</v>
      </c>
      <c r="I110" s="12" t="s">
        <v>999</v>
      </c>
      <c r="J110" s="12">
        <v>48.78</v>
      </c>
      <c r="K110" s="12">
        <v>9.18</v>
      </c>
      <c r="L110" t="s">
        <v>392</v>
      </c>
      <c r="M110" t="s">
        <v>432</v>
      </c>
      <c r="N110" t="s">
        <v>395</v>
      </c>
      <c r="O110">
        <v>0.58245232199999997</v>
      </c>
      <c r="P110">
        <v>3.625</v>
      </c>
      <c r="Q110">
        <v>893563</v>
      </c>
      <c r="R110" t="s">
        <v>1056</v>
      </c>
      <c r="S110" t="s">
        <v>386</v>
      </c>
      <c r="T110">
        <v>0.153</v>
      </c>
      <c r="U110">
        <v>121</v>
      </c>
      <c r="V110" t="s">
        <v>395</v>
      </c>
    </row>
    <row r="111" spans="1:22" x14ac:dyDescent="0.25">
      <c r="A111" s="12" t="s">
        <v>741</v>
      </c>
      <c r="B111" s="12" t="s">
        <v>305</v>
      </c>
      <c r="C111" s="12" t="s">
        <v>552</v>
      </c>
      <c r="D111" s="12">
        <v>1</v>
      </c>
      <c r="E111" s="4" t="s">
        <v>1082</v>
      </c>
      <c r="F111" s="12" t="s">
        <v>892</v>
      </c>
      <c r="G111" s="12" t="s">
        <v>370</v>
      </c>
      <c r="H111" s="12" t="s">
        <v>720</v>
      </c>
      <c r="I111" s="12" t="s">
        <v>999</v>
      </c>
      <c r="J111" s="12">
        <v>48.78</v>
      </c>
      <c r="K111" s="12">
        <v>9.18</v>
      </c>
      <c r="L111" t="s">
        <v>392</v>
      </c>
      <c r="M111" t="s">
        <v>557</v>
      </c>
      <c r="N111" t="s">
        <v>395</v>
      </c>
      <c r="O111">
        <v>0.76631184399999996</v>
      </c>
      <c r="P111">
        <v>9.6509999999999998</v>
      </c>
      <c r="Q111">
        <v>910144</v>
      </c>
      <c r="R111" t="s">
        <v>1056</v>
      </c>
      <c r="S111" t="s">
        <v>386</v>
      </c>
      <c r="T111">
        <v>0.41</v>
      </c>
      <c r="U111" t="s">
        <v>395</v>
      </c>
      <c r="V111" t="s">
        <v>395</v>
      </c>
    </row>
    <row r="112" spans="1:22" x14ac:dyDescent="0.25">
      <c r="A112" s="12" t="s">
        <v>572</v>
      </c>
      <c r="B112" s="12" t="s">
        <v>307</v>
      </c>
      <c r="C112" s="12" t="s">
        <v>395</v>
      </c>
      <c r="D112" s="12">
        <v>2</v>
      </c>
      <c r="E112" s="4" t="s">
        <v>1057</v>
      </c>
      <c r="F112" s="12" t="s">
        <v>894</v>
      </c>
      <c r="G112" s="12" t="s">
        <v>370</v>
      </c>
      <c r="H112" s="12" t="s">
        <v>573</v>
      </c>
      <c r="I112" s="12" t="s">
        <v>999</v>
      </c>
      <c r="J112" s="12">
        <v>51.66</v>
      </c>
      <c r="K112" s="12">
        <v>11.53</v>
      </c>
      <c r="L112" t="s">
        <v>392</v>
      </c>
      <c r="M112" t="s">
        <v>574</v>
      </c>
      <c r="N112" t="s">
        <v>395</v>
      </c>
      <c r="O112">
        <v>0.52733142399999999</v>
      </c>
      <c r="P112">
        <v>18.61</v>
      </c>
      <c r="Q112">
        <v>978534</v>
      </c>
      <c r="R112" t="s">
        <v>1058</v>
      </c>
      <c r="S112" t="s">
        <v>397</v>
      </c>
      <c r="T112">
        <v>0.29199999999999998</v>
      </c>
      <c r="U112" t="s">
        <v>1083</v>
      </c>
      <c r="V112" t="s">
        <v>1084</v>
      </c>
    </row>
    <row r="113" spans="1:23" x14ac:dyDescent="0.25">
      <c r="A113" s="12" t="s">
        <v>646</v>
      </c>
      <c r="B113" s="12" t="s">
        <v>605</v>
      </c>
      <c r="C113" s="12" t="s">
        <v>1004</v>
      </c>
      <c r="D113" s="12">
        <v>1</v>
      </c>
      <c r="E113" s="4" t="s">
        <v>1057</v>
      </c>
      <c r="F113" s="12" t="s">
        <v>834</v>
      </c>
      <c r="G113" s="12" t="s">
        <v>608</v>
      </c>
      <c r="H113" s="12" t="s">
        <v>721</v>
      </c>
      <c r="I113" s="12" t="s">
        <v>999</v>
      </c>
      <c r="J113" s="12">
        <v>51.42</v>
      </c>
      <c r="K113" s="12">
        <v>11.68</v>
      </c>
      <c r="L113" t="s">
        <v>382</v>
      </c>
      <c r="M113" t="s">
        <v>647</v>
      </c>
      <c r="N113" t="s">
        <v>630</v>
      </c>
      <c r="O113">
        <v>9.6179758000000004E-2</v>
      </c>
      <c r="P113">
        <v>8.5999999999999993E-2</v>
      </c>
      <c r="Q113">
        <v>91637</v>
      </c>
      <c r="R113" t="s">
        <v>1058</v>
      </c>
      <c r="S113" t="s">
        <v>386</v>
      </c>
      <c r="T113">
        <v>9.9000000000000005E-2</v>
      </c>
      <c r="U113">
        <v>49</v>
      </c>
      <c r="V113" t="s">
        <v>1008</v>
      </c>
    </row>
    <row r="114" spans="1:23" x14ac:dyDescent="0.25">
      <c r="A114" s="12" t="s">
        <v>655</v>
      </c>
      <c r="B114" s="12" t="s">
        <v>742</v>
      </c>
      <c r="C114" s="12" t="s">
        <v>395</v>
      </c>
      <c r="D114" s="12">
        <v>1</v>
      </c>
      <c r="E114" s="4" t="s">
        <v>1053</v>
      </c>
      <c r="F114" s="12" t="s">
        <v>838</v>
      </c>
      <c r="G114" s="12" t="s">
        <v>604</v>
      </c>
      <c r="H114" s="12" t="s">
        <v>576</v>
      </c>
      <c r="I114" s="12" t="s">
        <v>999</v>
      </c>
      <c r="J114" s="12">
        <v>51.895833330000002</v>
      </c>
      <c r="K114" s="12">
        <v>11.04666667</v>
      </c>
      <c r="L114" t="s">
        <v>392</v>
      </c>
      <c r="M114" t="s">
        <v>612</v>
      </c>
      <c r="N114" t="s">
        <v>395</v>
      </c>
      <c r="O114">
        <v>6.4000000000000001E-2</v>
      </c>
      <c r="P114">
        <v>0.109</v>
      </c>
      <c r="Q114">
        <v>116036</v>
      </c>
      <c r="R114" t="s">
        <v>1058</v>
      </c>
      <c r="S114" t="s">
        <v>386</v>
      </c>
      <c r="T114">
        <v>0.121</v>
      </c>
      <c r="U114">
        <v>136</v>
      </c>
      <c r="V114" t="s">
        <v>953</v>
      </c>
    </row>
    <row r="115" spans="1:23" x14ac:dyDescent="0.25">
      <c r="A115" s="12" t="s">
        <v>648</v>
      </c>
      <c r="B115" s="12" t="s">
        <v>606</v>
      </c>
      <c r="C115" s="12" t="s">
        <v>552</v>
      </c>
      <c r="D115" s="12">
        <v>1</v>
      </c>
      <c r="E115" s="4" t="s">
        <v>1057</v>
      </c>
      <c r="F115" s="12" t="s">
        <v>901</v>
      </c>
      <c r="G115" s="12" t="s">
        <v>608</v>
      </c>
      <c r="H115" s="12" t="s">
        <v>762</v>
      </c>
      <c r="I115" s="12" t="s">
        <v>999</v>
      </c>
      <c r="J115" s="12">
        <v>51.79</v>
      </c>
      <c r="K115" s="12">
        <v>11.14</v>
      </c>
      <c r="L115" t="s">
        <v>382</v>
      </c>
      <c r="M115" t="s">
        <v>486</v>
      </c>
      <c r="N115" t="s">
        <v>649</v>
      </c>
      <c r="O115">
        <v>1.3679312000000001E-2</v>
      </c>
      <c r="P115">
        <v>0.16300000000000001</v>
      </c>
      <c r="Q115">
        <v>175263</v>
      </c>
      <c r="R115" t="s">
        <v>1058</v>
      </c>
      <c r="S115" t="s">
        <v>386</v>
      </c>
      <c r="T115">
        <v>0.16900000000000001</v>
      </c>
      <c r="U115">
        <v>92</v>
      </c>
      <c r="V115" t="s">
        <v>395</v>
      </c>
    </row>
    <row r="116" spans="1:23" x14ac:dyDescent="0.25">
      <c r="A116" s="12" t="s">
        <v>650</v>
      </c>
      <c r="B116" s="12" t="s">
        <v>607</v>
      </c>
      <c r="C116" s="12" t="s">
        <v>552</v>
      </c>
      <c r="D116" s="12">
        <v>1</v>
      </c>
      <c r="E116" s="4" t="s">
        <v>1057</v>
      </c>
      <c r="F116" s="12" t="s">
        <v>835</v>
      </c>
      <c r="G116" s="12" t="s">
        <v>608</v>
      </c>
      <c r="H116" s="12" t="s">
        <v>762</v>
      </c>
      <c r="I116" s="12" t="s">
        <v>999</v>
      </c>
      <c r="J116" s="12">
        <v>51.79</v>
      </c>
      <c r="K116" s="12">
        <v>11.14</v>
      </c>
      <c r="L116" t="s">
        <v>392</v>
      </c>
      <c r="M116" t="s">
        <v>651</v>
      </c>
      <c r="N116" t="s">
        <v>395</v>
      </c>
      <c r="O116">
        <v>8.8210095000000002E-2</v>
      </c>
      <c r="P116">
        <v>0.40699999999999997</v>
      </c>
      <c r="Q116">
        <v>375978</v>
      </c>
      <c r="R116" t="s">
        <v>1058</v>
      </c>
      <c r="S116" t="s">
        <v>386</v>
      </c>
      <c r="T116">
        <v>0.106</v>
      </c>
      <c r="U116">
        <v>80</v>
      </c>
      <c r="V116" t="s">
        <v>395</v>
      </c>
    </row>
    <row r="117" spans="1:23" x14ac:dyDescent="0.25">
      <c r="A117" s="12" t="s">
        <v>654</v>
      </c>
      <c r="B117" s="12" t="s">
        <v>609</v>
      </c>
      <c r="C117" s="12" t="s">
        <v>1010</v>
      </c>
      <c r="D117" s="12">
        <v>1</v>
      </c>
      <c r="E117" s="4" t="s">
        <v>1080</v>
      </c>
      <c r="F117" s="12" t="s">
        <v>836</v>
      </c>
      <c r="G117" s="12" t="s">
        <v>603</v>
      </c>
      <c r="H117" s="12" t="s">
        <v>722</v>
      </c>
      <c r="I117" s="12" t="s">
        <v>999</v>
      </c>
      <c r="J117" s="12">
        <v>51.533055560000001</v>
      </c>
      <c r="K117" s="12">
        <v>11.83305556</v>
      </c>
      <c r="L117" t="s">
        <v>382</v>
      </c>
      <c r="M117" t="s">
        <v>543</v>
      </c>
      <c r="N117" t="s">
        <v>623</v>
      </c>
      <c r="O117">
        <v>0.14602693999999999</v>
      </c>
      <c r="P117">
        <v>9.0999999999999998E-2</v>
      </c>
      <c r="Q117">
        <v>102382</v>
      </c>
      <c r="R117" t="s">
        <v>1058</v>
      </c>
      <c r="S117" t="s">
        <v>386</v>
      </c>
      <c r="T117">
        <v>8.7999999999999995E-2</v>
      </c>
      <c r="U117">
        <v>23</v>
      </c>
      <c r="V117" t="s">
        <v>395</v>
      </c>
    </row>
    <row r="118" spans="1:23" x14ac:dyDescent="0.25">
      <c r="A118" s="12" t="s">
        <v>653</v>
      </c>
      <c r="B118" s="12" t="s">
        <v>601</v>
      </c>
      <c r="C118" s="12" t="s">
        <v>552</v>
      </c>
      <c r="D118" s="12">
        <v>1</v>
      </c>
      <c r="E118" s="4" t="s">
        <v>1053</v>
      </c>
      <c r="F118" s="12" t="s">
        <v>837</v>
      </c>
      <c r="G118" s="12" t="s">
        <v>603</v>
      </c>
      <c r="H118" s="12" t="s">
        <v>722</v>
      </c>
      <c r="I118" s="12" t="s">
        <v>999</v>
      </c>
      <c r="J118" s="12">
        <v>51.533055560000001</v>
      </c>
      <c r="K118" s="12">
        <v>11.83305556</v>
      </c>
      <c r="L118" t="s">
        <v>392</v>
      </c>
      <c r="M118" t="s">
        <v>533</v>
      </c>
      <c r="N118" t="s">
        <v>395</v>
      </c>
      <c r="O118">
        <v>4.9336880000000003E-3</v>
      </c>
      <c r="P118">
        <v>2.1000000000000001E-2</v>
      </c>
      <c r="Q118">
        <v>23827</v>
      </c>
      <c r="R118" t="s">
        <v>1058</v>
      </c>
      <c r="S118" t="s">
        <v>386</v>
      </c>
      <c r="T118">
        <v>6.8000000000000005E-2</v>
      </c>
      <c r="U118">
        <v>153</v>
      </c>
      <c r="V118" t="s">
        <v>953</v>
      </c>
    </row>
    <row r="119" spans="1:23" x14ac:dyDescent="0.25">
      <c r="A119" s="12" t="s">
        <v>652</v>
      </c>
      <c r="B119" s="12" t="s">
        <v>602</v>
      </c>
      <c r="C119" s="12" t="s">
        <v>552</v>
      </c>
      <c r="D119" s="12">
        <v>1</v>
      </c>
      <c r="E119" s="4" t="s">
        <v>1053</v>
      </c>
      <c r="F119" s="12" t="s">
        <v>836</v>
      </c>
      <c r="G119" s="12" t="s">
        <v>603</v>
      </c>
      <c r="H119" s="12" t="s">
        <v>722</v>
      </c>
      <c r="I119" s="12" t="s">
        <v>999</v>
      </c>
      <c r="J119" s="12">
        <v>51.533055560000001</v>
      </c>
      <c r="K119" s="12">
        <v>11.83305556</v>
      </c>
      <c r="L119" t="s">
        <v>382</v>
      </c>
      <c r="M119" t="s">
        <v>533</v>
      </c>
      <c r="N119" t="s">
        <v>765</v>
      </c>
      <c r="O119">
        <v>1.1333007000000001E-2</v>
      </c>
      <c r="P119">
        <v>1.9E-2</v>
      </c>
      <c r="Q119">
        <v>20614</v>
      </c>
      <c r="R119" t="s">
        <v>1058</v>
      </c>
      <c r="S119" t="s">
        <v>386</v>
      </c>
      <c r="T119">
        <v>0.13600000000000001</v>
      </c>
      <c r="U119">
        <v>73</v>
      </c>
      <c r="V119" t="s">
        <v>1009</v>
      </c>
    </row>
    <row r="120" spans="1:23" x14ac:dyDescent="0.25">
      <c r="A120" s="12" t="s">
        <v>730</v>
      </c>
      <c r="B120" s="12" t="s">
        <v>329</v>
      </c>
      <c r="C120" s="12" t="s">
        <v>1004</v>
      </c>
      <c r="D120" s="12">
        <v>3</v>
      </c>
      <c r="E120" s="4" t="s">
        <v>1053</v>
      </c>
      <c r="F120" s="12" t="s">
        <v>840</v>
      </c>
      <c r="G120" s="12" t="s">
        <v>514</v>
      </c>
      <c r="H120" s="12" t="s">
        <v>566</v>
      </c>
      <c r="I120" s="12" t="s">
        <v>999</v>
      </c>
      <c r="J120" s="12">
        <v>51.358333000000002</v>
      </c>
      <c r="K120" s="12">
        <v>7.5511109999999997</v>
      </c>
      <c r="L120" t="s">
        <v>382</v>
      </c>
      <c r="M120" t="s">
        <v>569</v>
      </c>
      <c r="N120" t="s">
        <v>417</v>
      </c>
      <c r="O120">
        <v>2.225483E-2</v>
      </c>
      <c r="P120">
        <v>0.79800000000000004</v>
      </c>
      <c r="Q120">
        <v>566895</v>
      </c>
      <c r="R120" t="s">
        <v>1056</v>
      </c>
      <c r="S120" t="s">
        <v>386</v>
      </c>
      <c r="T120" t="s">
        <v>1113</v>
      </c>
      <c r="U120" t="s">
        <v>1114</v>
      </c>
      <c r="V120" t="s">
        <v>1115</v>
      </c>
    </row>
    <row r="121" spans="1:23" x14ac:dyDescent="0.25">
      <c r="A121" s="12" t="s">
        <v>570</v>
      </c>
      <c r="B121" s="12" t="s">
        <v>328</v>
      </c>
      <c r="C121" s="12" t="s">
        <v>1011</v>
      </c>
      <c r="D121" s="12">
        <v>1</v>
      </c>
      <c r="E121" s="4" t="s">
        <v>1053</v>
      </c>
      <c r="F121" s="12" t="s">
        <v>839</v>
      </c>
      <c r="G121" s="12" t="s">
        <v>514</v>
      </c>
      <c r="H121" s="12" t="s">
        <v>566</v>
      </c>
      <c r="I121" s="12" t="s">
        <v>999</v>
      </c>
      <c r="J121" s="12">
        <v>51.358333000000002</v>
      </c>
      <c r="K121" s="12">
        <v>7.5511109999999997</v>
      </c>
      <c r="L121" t="s">
        <v>382</v>
      </c>
      <c r="M121" t="s">
        <v>571</v>
      </c>
      <c r="N121" t="s">
        <v>656</v>
      </c>
      <c r="O121">
        <v>9.4494660000000001E-3</v>
      </c>
      <c r="P121">
        <v>9.6000000000000002E-2</v>
      </c>
      <c r="Q121">
        <v>107579</v>
      </c>
      <c r="R121" t="s">
        <v>1056</v>
      </c>
      <c r="S121" t="s">
        <v>386</v>
      </c>
      <c r="T121">
        <v>0.115</v>
      </c>
      <c r="U121">
        <v>60</v>
      </c>
      <c r="V121" t="s">
        <v>950</v>
      </c>
    </row>
    <row r="122" spans="1:23" x14ac:dyDescent="0.25">
      <c r="A122" s="12" t="s">
        <v>731</v>
      </c>
      <c r="B122" s="11" t="s">
        <v>330</v>
      </c>
      <c r="C122" s="12" t="s">
        <v>1004</v>
      </c>
      <c r="D122" s="12">
        <v>6</v>
      </c>
      <c r="E122" s="4" t="s">
        <v>1053</v>
      </c>
      <c r="F122" s="12" t="s">
        <v>841</v>
      </c>
      <c r="G122" s="12" t="s">
        <v>514</v>
      </c>
      <c r="H122" s="12" t="s">
        <v>566</v>
      </c>
      <c r="I122" s="12" t="s">
        <v>999</v>
      </c>
      <c r="J122" s="12">
        <v>51.358333000000002</v>
      </c>
      <c r="K122" s="12">
        <v>7.5511109999999997</v>
      </c>
      <c r="L122" t="s">
        <v>392</v>
      </c>
      <c r="M122" t="s">
        <v>567</v>
      </c>
      <c r="N122" t="s">
        <v>395</v>
      </c>
      <c r="O122">
        <v>0.259000279</v>
      </c>
      <c r="P122">
        <v>5.0709999999999997</v>
      </c>
      <c r="Q122">
        <v>941629</v>
      </c>
      <c r="R122" t="s">
        <v>1056</v>
      </c>
      <c r="S122" t="s">
        <v>386</v>
      </c>
      <c r="T122" t="s">
        <v>1116</v>
      </c>
      <c r="U122" t="s">
        <v>1117</v>
      </c>
      <c r="V122" t="s">
        <v>1118</v>
      </c>
      <c r="W122" t="s">
        <v>1119</v>
      </c>
    </row>
    <row r="123" spans="1:23" x14ac:dyDescent="0.25">
      <c r="A123" s="12" t="s">
        <v>732</v>
      </c>
      <c r="B123" s="11" t="s">
        <v>331</v>
      </c>
      <c r="C123" s="12" t="s">
        <v>1004</v>
      </c>
      <c r="D123" s="12">
        <v>7</v>
      </c>
      <c r="E123" s="4" t="s">
        <v>1053</v>
      </c>
      <c r="F123" s="12" t="s">
        <v>842</v>
      </c>
      <c r="G123" s="12" t="s">
        <v>514</v>
      </c>
      <c r="H123" s="12" t="s">
        <v>566</v>
      </c>
      <c r="I123" s="12" t="s">
        <v>999</v>
      </c>
      <c r="J123" s="12">
        <v>51.358333000000002</v>
      </c>
      <c r="K123" s="12">
        <v>7.5511109999999997</v>
      </c>
      <c r="L123" t="s">
        <v>382</v>
      </c>
      <c r="M123" t="s">
        <v>568</v>
      </c>
      <c r="N123" t="s">
        <v>634</v>
      </c>
      <c r="O123">
        <v>0.26704551799999998</v>
      </c>
      <c r="P123">
        <v>4.577</v>
      </c>
      <c r="Q123">
        <v>864619</v>
      </c>
      <c r="R123" t="s">
        <v>1056</v>
      </c>
      <c r="S123" t="s">
        <v>386</v>
      </c>
      <c r="T123" t="s">
        <v>1120</v>
      </c>
      <c r="U123" t="s">
        <v>1121</v>
      </c>
      <c r="V123" t="s">
        <v>1122</v>
      </c>
    </row>
    <row r="124" spans="1:23" x14ac:dyDescent="0.25">
      <c r="A124" s="12" t="s">
        <v>148</v>
      </c>
      <c r="B124" s="12" t="s">
        <v>515</v>
      </c>
      <c r="C124" s="12" t="s">
        <v>395</v>
      </c>
      <c r="D124" s="12" t="s">
        <v>395</v>
      </c>
      <c r="E124" s="4" t="s">
        <v>1130</v>
      </c>
      <c r="F124" s="12" t="s">
        <v>845</v>
      </c>
      <c r="G124" s="12" t="s">
        <v>1017</v>
      </c>
      <c r="H124" s="12" t="s">
        <v>724</v>
      </c>
      <c r="I124" s="12" t="s">
        <v>1012</v>
      </c>
      <c r="J124" s="12">
        <v>41.37</v>
      </c>
      <c r="K124" s="12">
        <v>1.89</v>
      </c>
      <c r="L124" t="s">
        <v>392</v>
      </c>
      <c r="M124" t="s">
        <v>524</v>
      </c>
      <c r="N124" t="s">
        <v>395</v>
      </c>
      <c r="O124" t="s">
        <v>395</v>
      </c>
      <c r="P124">
        <v>0.97899999999999998</v>
      </c>
      <c r="Q124">
        <v>717337</v>
      </c>
      <c r="R124" t="s">
        <v>1131</v>
      </c>
      <c r="S124" t="s">
        <v>525</v>
      </c>
      <c r="T124" t="e">
        <v>#N/A</v>
      </c>
      <c r="U124" t="e">
        <v>#N/A</v>
      </c>
      <c r="V124" t="e">
        <v>#N/A</v>
      </c>
      <c r="W124" t="s">
        <v>1016</v>
      </c>
    </row>
    <row r="125" spans="1:23" x14ac:dyDescent="0.25">
      <c r="A125" s="12" t="s">
        <v>554</v>
      </c>
      <c r="B125" s="12" t="s">
        <v>342</v>
      </c>
      <c r="C125" s="12" t="s">
        <v>552</v>
      </c>
      <c r="D125" s="12">
        <v>1</v>
      </c>
      <c r="E125" s="4" t="s">
        <v>1053</v>
      </c>
      <c r="F125" s="12" t="s">
        <v>844</v>
      </c>
      <c r="G125" s="12" t="s">
        <v>512</v>
      </c>
      <c r="H125" s="12" t="s">
        <v>723</v>
      </c>
      <c r="I125" s="12" t="s">
        <v>1012</v>
      </c>
      <c r="J125" s="12">
        <v>42.6282</v>
      </c>
      <c r="K125" s="12">
        <v>-3.1164900000000002</v>
      </c>
      <c r="L125" t="s">
        <v>392</v>
      </c>
      <c r="M125" t="s">
        <v>555</v>
      </c>
      <c r="N125" t="s">
        <v>395</v>
      </c>
      <c r="O125">
        <v>1.6753322000000001E-2</v>
      </c>
      <c r="P125">
        <v>0.47299999999999998</v>
      </c>
      <c r="Q125">
        <v>363549</v>
      </c>
      <c r="R125" t="s">
        <v>1056</v>
      </c>
      <c r="S125" t="s">
        <v>386</v>
      </c>
      <c r="T125">
        <v>0.126</v>
      </c>
      <c r="U125">
        <v>438</v>
      </c>
      <c r="V125" t="s">
        <v>980</v>
      </c>
    </row>
    <row r="126" spans="1:23" x14ac:dyDescent="0.25">
      <c r="A126" s="12" t="s">
        <v>733</v>
      </c>
      <c r="B126" s="12" t="s">
        <v>332</v>
      </c>
      <c r="C126" s="12" t="s">
        <v>552</v>
      </c>
      <c r="D126" s="12">
        <v>1</v>
      </c>
      <c r="E126" s="4" t="s">
        <v>1053</v>
      </c>
      <c r="F126" s="12" t="s">
        <v>1123</v>
      </c>
      <c r="G126" s="12" t="s">
        <v>512</v>
      </c>
      <c r="H126" s="12" t="s">
        <v>723</v>
      </c>
      <c r="I126" s="12" t="s">
        <v>1012</v>
      </c>
      <c r="J126" s="12">
        <v>42.6282</v>
      </c>
      <c r="K126" s="12">
        <v>-3.1164900000000002</v>
      </c>
      <c r="L126" t="s">
        <v>392</v>
      </c>
      <c r="M126" t="s">
        <v>520</v>
      </c>
      <c r="N126" t="s">
        <v>395</v>
      </c>
      <c r="O126">
        <v>0.46</v>
      </c>
      <c r="P126">
        <v>0.38300000000000001</v>
      </c>
      <c r="Q126">
        <v>323000</v>
      </c>
      <c r="R126" t="s">
        <v>1056</v>
      </c>
      <c r="S126" t="s">
        <v>386</v>
      </c>
      <c r="T126">
        <v>8.5999999999999993E-2</v>
      </c>
      <c r="U126">
        <v>273</v>
      </c>
      <c r="V126" t="s">
        <v>1013</v>
      </c>
    </row>
    <row r="127" spans="1:23" x14ac:dyDescent="0.25">
      <c r="A127" s="12" t="s">
        <v>544</v>
      </c>
      <c r="B127" s="12" t="s">
        <v>334</v>
      </c>
      <c r="C127" s="12" t="s">
        <v>552</v>
      </c>
      <c r="D127" s="12">
        <v>2</v>
      </c>
      <c r="E127" s="4" t="s">
        <v>1057</v>
      </c>
      <c r="F127" s="12" t="s">
        <v>902</v>
      </c>
      <c r="G127" s="12" t="s">
        <v>512</v>
      </c>
      <c r="H127" s="12" t="s">
        <v>545</v>
      </c>
      <c r="I127" s="12" t="s">
        <v>1012</v>
      </c>
      <c r="J127" s="12">
        <v>42.5</v>
      </c>
      <c r="K127" s="12">
        <v>0.5</v>
      </c>
      <c r="L127" t="s">
        <v>392</v>
      </c>
      <c r="M127" t="s">
        <v>546</v>
      </c>
      <c r="N127" t="s">
        <v>395</v>
      </c>
      <c r="O127">
        <v>7.3048591999999996E-2</v>
      </c>
      <c r="P127">
        <v>0.68600000000000005</v>
      </c>
      <c r="Q127">
        <v>511453</v>
      </c>
      <c r="R127" t="s">
        <v>1058</v>
      </c>
      <c r="S127" t="s">
        <v>397</v>
      </c>
      <c r="T127" t="s">
        <v>395</v>
      </c>
      <c r="U127" t="s">
        <v>1124</v>
      </c>
      <c r="V127" t="s">
        <v>1125</v>
      </c>
    </row>
    <row r="128" spans="1:23" x14ac:dyDescent="0.25">
      <c r="A128" s="12" t="s">
        <v>547</v>
      </c>
      <c r="B128" s="12" t="s">
        <v>338</v>
      </c>
      <c r="C128" s="12" t="s">
        <v>552</v>
      </c>
      <c r="D128" s="12">
        <v>1</v>
      </c>
      <c r="E128" s="4" t="s">
        <v>1057</v>
      </c>
      <c r="F128" s="12" t="s">
        <v>843</v>
      </c>
      <c r="G128" s="12" t="s">
        <v>512</v>
      </c>
      <c r="H128" s="12" t="s">
        <v>545</v>
      </c>
      <c r="I128" s="12" t="s">
        <v>1012</v>
      </c>
      <c r="J128" s="12">
        <v>42.5</v>
      </c>
      <c r="K128" s="12">
        <v>0.5</v>
      </c>
      <c r="L128" t="s">
        <v>382</v>
      </c>
      <c r="M128" t="s">
        <v>1129</v>
      </c>
      <c r="N128" t="s">
        <v>766</v>
      </c>
      <c r="O128">
        <v>0.23627751499999999</v>
      </c>
      <c r="P128">
        <v>1.3049999999999999</v>
      </c>
      <c r="Q128">
        <v>521870</v>
      </c>
      <c r="R128" t="s">
        <v>1058</v>
      </c>
      <c r="S128" t="s">
        <v>397</v>
      </c>
      <c r="T128">
        <v>0.29499999999999998</v>
      </c>
      <c r="U128">
        <v>354</v>
      </c>
      <c r="V128" t="s">
        <v>395</v>
      </c>
    </row>
    <row r="129" spans="1:22" x14ac:dyDescent="0.25">
      <c r="A129" s="12" t="s">
        <v>548</v>
      </c>
      <c r="B129" s="12" t="s">
        <v>336</v>
      </c>
      <c r="C129" s="12" t="s">
        <v>552</v>
      </c>
      <c r="D129" s="12">
        <v>3</v>
      </c>
      <c r="E129" s="4" t="s">
        <v>1057</v>
      </c>
      <c r="F129" s="12" t="s">
        <v>903</v>
      </c>
      <c r="G129" s="12" t="s">
        <v>512</v>
      </c>
      <c r="H129" s="12" t="s">
        <v>545</v>
      </c>
      <c r="I129" s="12" t="s">
        <v>1012</v>
      </c>
      <c r="J129" s="12">
        <v>42.5</v>
      </c>
      <c r="K129" s="12">
        <v>0.5</v>
      </c>
      <c r="L129" t="s">
        <v>382</v>
      </c>
      <c r="M129" t="s">
        <v>396</v>
      </c>
      <c r="N129" t="s">
        <v>657</v>
      </c>
      <c r="O129">
        <v>0.79561255900000005</v>
      </c>
      <c r="P129">
        <v>13.785</v>
      </c>
      <c r="Q129">
        <v>983710</v>
      </c>
      <c r="R129" t="s">
        <v>1058</v>
      </c>
      <c r="S129" t="s">
        <v>1014</v>
      </c>
      <c r="T129" t="s">
        <v>1126</v>
      </c>
      <c r="U129" t="s">
        <v>1127</v>
      </c>
      <c r="V129" t="s">
        <v>1128</v>
      </c>
    </row>
    <row r="130" spans="1:22" x14ac:dyDescent="0.25">
      <c r="A130" s="12" t="s">
        <v>549</v>
      </c>
      <c r="B130" s="12" t="s">
        <v>340</v>
      </c>
      <c r="C130" s="12" t="s">
        <v>552</v>
      </c>
      <c r="D130" s="12">
        <v>1</v>
      </c>
      <c r="E130" s="4" t="s">
        <v>1057</v>
      </c>
      <c r="F130" s="12" t="s">
        <v>904</v>
      </c>
      <c r="G130" s="12" t="s">
        <v>512</v>
      </c>
      <c r="H130" s="12" t="s">
        <v>545</v>
      </c>
      <c r="I130" s="12" t="s">
        <v>1012</v>
      </c>
      <c r="J130" s="12">
        <v>42.5</v>
      </c>
      <c r="K130" s="12">
        <v>0.5</v>
      </c>
      <c r="L130" t="s">
        <v>392</v>
      </c>
      <c r="M130" t="s">
        <v>550</v>
      </c>
      <c r="N130" t="s">
        <v>395</v>
      </c>
      <c r="O130">
        <v>0.130925508</v>
      </c>
      <c r="P130">
        <v>1.5720000000000001</v>
      </c>
      <c r="Q130">
        <v>638681</v>
      </c>
      <c r="R130" t="s">
        <v>1058</v>
      </c>
      <c r="S130" t="s">
        <v>397</v>
      </c>
      <c r="T130">
        <v>0.19500000000000001</v>
      </c>
      <c r="U130">
        <v>422</v>
      </c>
      <c r="V130" t="s">
        <v>1015</v>
      </c>
    </row>
    <row r="131" spans="1:22" x14ac:dyDescent="0.25">
      <c r="A131" s="12" t="s">
        <v>522</v>
      </c>
      <c r="B131" s="12" t="s">
        <v>347</v>
      </c>
      <c r="C131" s="12" t="s">
        <v>552</v>
      </c>
      <c r="D131" s="12">
        <v>3</v>
      </c>
      <c r="E131" s="4" t="s">
        <v>1057</v>
      </c>
      <c r="F131" s="12" t="s">
        <v>905</v>
      </c>
      <c r="G131" s="12" t="s">
        <v>166</v>
      </c>
      <c r="H131" s="12" t="s">
        <v>517</v>
      </c>
      <c r="I131" s="12" t="s">
        <v>1012</v>
      </c>
      <c r="J131" s="12">
        <v>41.252200000000002</v>
      </c>
      <c r="K131" s="12">
        <v>-2.3262200000000002</v>
      </c>
      <c r="L131" t="s">
        <v>392</v>
      </c>
      <c r="M131" t="s">
        <v>523</v>
      </c>
      <c r="N131" t="s">
        <v>395</v>
      </c>
      <c r="O131">
        <v>0.70464743500000004</v>
      </c>
      <c r="P131">
        <v>13.608000000000001</v>
      </c>
      <c r="Q131">
        <v>907690</v>
      </c>
      <c r="R131" t="s">
        <v>1058</v>
      </c>
      <c r="S131" t="s">
        <v>1014</v>
      </c>
      <c r="T131" t="s">
        <v>1132</v>
      </c>
      <c r="U131" t="s">
        <v>1133</v>
      </c>
      <c r="V131" t="s">
        <v>1134</v>
      </c>
    </row>
    <row r="132" spans="1:22" x14ac:dyDescent="0.25">
      <c r="A132" s="12" t="s">
        <v>516</v>
      </c>
      <c r="B132" s="12" t="s">
        <v>345</v>
      </c>
      <c r="C132" s="12" t="s">
        <v>552</v>
      </c>
      <c r="D132" s="12">
        <v>1</v>
      </c>
      <c r="E132" s="4" t="s">
        <v>1057</v>
      </c>
      <c r="F132" s="12" t="s">
        <v>846</v>
      </c>
      <c r="G132" s="12" t="s">
        <v>166</v>
      </c>
      <c r="H132" s="12" t="s">
        <v>517</v>
      </c>
      <c r="I132" s="12" t="s">
        <v>1012</v>
      </c>
      <c r="J132" s="12">
        <v>41.252200000000002</v>
      </c>
      <c r="K132" s="12">
        <v>-2.3262200000000002</v>
      </c>
      <c r="L132" t="s">
        <v>382</v>
      </c>
      <c r="M132" t="s">
        <v>518</v>
      </c>
      <c r="N132" t="s">
        <v>622</v>
      </c>
      <c r="O132">
        <v>6.4154440000000002E-3</v>
      </c>
      <c r="P132">
        <v>0.377</v>
      </c>
      <c r="Q132">
        <v>321750</v>
      </c>
      <c r="R132" t="s">
        <v>1058</v>
      </c>
      <c r="S132" t="s">
        <v>397</v>
      </c>
      <c r="T132">
        <v>0.35299999999999998</v>
      </c>
      <c r="U132">
        <v>417</v>
      </c>
      <c r="V132" t="s">
        <v>395</v>
      </c>
    </row>
    <row r="133" spans="1:22" x14ac:dyDescent="0.25">
      <c r="A133" s="12" t="s">
        <v>519</v>
      </c>
      <c r="B133" s="12" t="s">
        <v>348</v>
      </c>
      <c r="C133" s="12" t="s">
        <v>552</v>
      </c>
      <c r="D133" s="12">
        <v>1</v>
      </c>
      <c r="E133" s="4" t="s">
        <v>1057</v>
      </c>
      <c r="F133" s="12" t="s">
        <v>846</v>
      </c>
      <c r="G133" s="12" t="s">
        <v>166</v>
      </c>
      <c r="H133" s="12" t="s">
        <v>517</v>
      </c>
      <c r="I133" s="12" t="s">
        <v>1012</v>
      </c>
      <c r="J133" s="12">
        <v>41.252200000000002</v>
      </c>
      <c r="K133" s="12">
        <v>-2.3262200000000002</v>
      </c>
      <c r="L133" t="s">
        <v>382</v>
      </c>
      <c r="M133" t="s">
        <v>520</v>
      </c>
      <c r="N133" t="s">
        <v>658</v>
      </c>
      <c r="O133">
        <v>8.0575148999999999E-2</v>
      </c>
      <c r="P133">
        <v>3.9470000000000001</v>
      </c>
      <c r="Q133">
        <v>724111</v>
      </c>
      <c r="R133" t="s">
        <v>1058</v>
      </c>
      <c r="S133" t="s">
        <v>397</v>
      </c>
      <c r="T133">
        <v>0.34899999999999998</v>
      </c>
      <c r="U133">
        <v>529</v>
      </c>
      <c r="V133" t="s">
        <v>395</v>
      </c>
    </row>
    <row r="134" spans="1:22" x14ac:dyDescent="0.25">
      <c r="A134" s="12" t="s">
        <v>521</v>
      </c>
      <c r="B134" s="12" t="s">
        <v>346</v>
      </c>
      <c r="C134" s="12" t="s">
        <v>552</v>
      </c>
      <c r="D134" s="12">
        <v>1</v>
      </c>
      <c r="E134" s="4" t="s">
        <v>1057</v>
      </c>
      <c r="F134" s="12" t="s">
        <v>846</v>
      </c>
      <c r="G134" s="12" t="s">
        <v>166</v>
      </c>
      <c r="H134" s="12" t="s">
        <v>517</v>
      </c>
      <c r="I134" s="12" t="s">
        <v>1012</v>
      </c>
      <c r="J134" s="12">
        <v>41.252200000000002</v>
      </c>
      <c r="K134" s="12">
        <v>-2.3262200000000002</v>
      </c>
      <c r="L134" t="s">
        <v>392</v>
      </c>
      <c r="M134" t="s">
        <v>459</v>
      </c>
      <c r="N134" t="s">
        <v>395</v>
      </c>
      <c r="O134">
        <v>5.7281552999999999E-2</v>
      </c>
      <c r="P134">
        <v>1.363</v>
      </c>
      <c r="Q134">
        <v>552221</v>
      </c>
      <c r="R134" t="s">
        <v>1058</v>
      </c>
      <c r="S134" t="s">
        <v>397</v>
      </c>
      <c r="T134">
        <v>0.30399999999999999</v>
      </c>
      <c r="U134">
        <v>364</v>
      </c>
      <c r="V134" t="s">
        <v>395</v>
      </c>
    </row>
    <row r="135" spans="1:22" x14ac:dyDescent="0.25">
      <c r="A135" s="12" t="s">
        <v>737</v>
      </c>
      <c r="B135" s="12" t="s">
        <v>746</v>
      </c>
      <c r="C135" s="12" t="s">
        <v>552</v>
      </c>
      <c r="D135" s="12">
        <v>1</v>
      </c>
      <c r="E135" s="4" t="s">
        <v>1053</v>
      </c>
      <c r="F135" s="12" t="s">
        <v>860</v>
      </c>
      <c r="G135" s="12" t="s">
        <v>1135</v>
      </c>
      <c r="H135" s="12" t="s">
        <v>729</v>
      </c>
      <c r="I135" s="12" t="s">
        <v>1012</v>
      </c>
      <c r="J135" s="12">
        <v>42.57</v>
      </c>
      <c r="K135" s="12">
        <v>-2.5499999999999998</v>
      </c>
      <c r="L135" t="s">
        <v>382</v>
      </c>
      <c r="M135" t="s">
        <v>527</v>
      </c>
      <c r="N135" t="s">
        <v>659</v>
      </c>
      <c r="O135">
        <v>6.4000000000000003E-3</v>
      </c>
      <c r="P135">
        <v>0.17799999999999999</v>
      </c>
      <c r="Q135">
        <v>180360</v>
      </c>
      <c r="R135" t="s">
        <v>1056</v>
      </c>
      <c r="S135" t="s">
        <v>386</v>
      </c>
      <c r="T135">
        <v>0.126</v>
      </c>
      <c r="U135">
        <v>45</v>
      </c>
      <c r="V135" t="s">
        <v>1024</v>
      </c>
    </row>
    <row r="136" spans="1:22" x14ac:dyDescent="0.25">
      <c r="A136" s="12" t="s">
        <v>738</v>
      </c>
      <c r="B136" s="12" t="s">
        <v>747</v>
      </c>
      <c r="C136" s="12" t="s">
        <v>552</v>
      </c>
      <c r="D136" s="12">
        <v>1</v>
      </c>
      <c r="E136" s="4" t="s">
        <v>1053</v>
      </c>
      <c r="F136" s="12" t="s">
        <v>861</v>
      </c>
      <c r="G136" s="12" t="s">
        <v>1135</v>
      </c>
      <c r="H136" s="12" t="s">
        <v>729</v>
      </c>
      <c r="I136" s="12" t="s">
        <v>1012</v>
      </c>
      <c r="J136" s="12">
        <v>42.57</v>
      </c>
      <c r="K136" s="12">
        <v>-2.5499999999999998</v>
      </c>
      <c r="L136" t="s">
        <v>392</v>
      </c>
      <c r="M136" t="s">
        <v>488</v>
      </c>
      <c r="N136" t="s">
        <v>395</v>
      </c>
      <c r="O136">
        <v>6.7999999999999996E-3</v>
      </c>
      <c r="P136">
        <v>0.123</v>
      </c>
      <c r="Q136">
        <v>129454</v>
      </c>
      <c r="R136" t="s">
        <v>1056</v>
      </c>
      <c r="S136" t="s">
        <v>386</v>
      </c>
      <c r="T136">
        <v>0.123</v>
      </c>
      <c r="U136">
        <v>19</v>
      </c>
      <c r="V136" t="s">
        <v>1025</v>
      </c>
    </row>
    <row r="137" spans="1:22" x14ac:dyDescent="0.25">
      <c r="A137" s="12" t="s">
        <v>735</v>
      </c>
      <c r="B137" s="12" t="s">
        <v>365</v>
      </c>
      <c r="C137" s="12" t="s">
        <v>552</v>
      </c>
      <c r="D137" s="12">
        <v>1</v>
      </c>
      <c r="E137" s="4" t="s">
        <v>1053</v>
      </c>
      <c r="F137" s="12" t="s">
        <v>856</v>
      </c>
      <c r="G137" s="12" t="s">
        <v>1135</v>
      </c>
      <c r="H137" s="12" t="s">
        <v>729</v>
      </c>
      <c r="I137" s="12" t="s">
        <v>1012</v>
      </c>
      <c r="J137" s="12">
        <v>42.57</v>
      </c>
      <c r="K137" s="12">
        <v>-2.5499999999999998</v>
      </c>
      <c r="L137" t="s">
        <v>382</v>
      </c>
      <c r="M137" t="s">
        <v>393</v>
      </c>
      <c r="N137" t="s">
        <v>659</v>
      </c>
      <c r="O137">
        <v>9.0771559999999994E-3</v>
      </c>
      <c r="P137">
        <v>9.5000000000000001E-2</v>
      </c>
      <c r="Q137">
        <v>105261</v>
      </c>
      <c r="R137" t="s">
        <v>1056</v>
      </c>
      <c r="S137" t="s">
        <v>386</v>
      </c>
      <c r="T137">
        <v>0.14599999999999999</v>
      </c>
      <c r="U137">
        <v>20</v>
      </c>
      <c r="V137" t="s">
        <v>1021</v>
      </c>
    </row>
    <row r="138" spans="1:22" x14ac:dyDescent="0.25">
      <c r="A138" s="12" t="s">
        <v>551</v>
      </c>
      <c r="B138" s="12" t="s">
        <v>366</v>
      </c>
      <c r="C138" s="12" t="s">
        <v>552</v>
      </c>
      <c r="D138" s="12">
        <v>1</v>
      </c>
      <c r="E138" s="4" t="s">
        <v>1053</v>
      </c>
      <c r="F138" s="12" t="s">
        <v>857</v>
      </c>
      <c r="G138" s="12" t="s">
        <v>1135</v>
      </c>
      <c r="H138" s="12" t="s">
        <v>725</v>
      </c>
      <c r="I138" s="12" t="s">
        <v>1012</v>
      </c>
      <c r="J138" s="12">
        <v>42.57</v>
      </c>
      <c r="K138" s="12">
        <v>-2.62</v>
      </c>
      <c r="L138" t="s">
        <v>382</v>
      </c>
      <c r="M138" t="s">
        <v>533</v>
      </c>
      <c r="N138" t="s">
        <v>630</v>
      </c>
      <c r="O138">
        <v>1.178413E-2</v>
      </c>
      <c r="P138">
        <v>7.2999999999999995E-2</v>
      </c>
      <c r="Q138">
        <v>82857</v>
      </c>
      <c r="R138" t="s">
        <v>1056</v>
      </c>
      <c r="S138" t="s">
        <v>386</v>
      </c>
      <c r="T138">
        <v>0.124</v>
      </c>
      <c r="U138">
        <v>108</v>
      </c>
      <c r="V138" t="s">
        <v>1022</v>
      </c>
    </row>
    <row r="139" spans="1:22" x14ac:dyDescent="0.25">
      <c r="A139" s="12" t="s">
        <v>553</v>
      </c>
      <c r="B139" s="12" t="s">
        <v>350</v>
      </c>
      <c r="C139" s="12" t="s">
        <v>552</v>
      </c>
      <c r="D139" s="12">
        <v>1</v>
      </c>
      <c r="E139" s="4" t="s">
        <v>1053</v>
      </c>
      <c r="F139" s="12" t="s">
        <v>848</v>
      </c>
      <c r="G139" s="12" t="s">
        <v>1135</v>
      </c>
      <c r="H139" s="12" t="s">
        <v>725</v>
      </c>
      <c r="I139" s="12" t="s">
        <v>1012</v>
      </c>
      <c r="J139" s="12">
        <v>42.57</v>
      </c>
      <c r="K139" s="12">
        <v>-2.62</v>
      </c>
      <c r="L139" t="s">
        <v>382</v>
      </c>
      <c r="M139" t="s">
        <v>533</v>
      </c>
      <c r="N139" t="s">
        <v>629</v>
      </c>
      <c r="O139">
        <v>8.8999999999999999E-3</v>
      </c>
      <c r="P139">
        <v>4.8000000000000001E-2</v>
      </c>
      <c r="Q139">
        <v>55953</v>
      </c>
      <c r="R139" t="s">
        <v>1056</v>
      </c>
      <c r="S139" t="s">
        <v>386</v>
      </c>
      <c r="T139">
        <v>9.4E-2</v>
      </c>
      <c r="U139">
        <v>33</v>
      </c>
      <c r="V139" t="s">
        <v>1018</v>
      </c>
    </row>
    <row r="140" spans="1:22" x14ac:dyDescent="0.25">
      <c r="A140" s="12" t="s">
        <v>799</v>
      </c>
      <c r="B140" s="12" t="s">
        <v>349</v>
      </c>
      <c r="C140" s="12" t="s">
        <v>552</v>
      </c>
      <c r="D140" s="12">
        <v>1</v>
      </c>
      <c r="E140" s="4" t="s">
        <v>1053</v>
      </c>
      <c r="F140" s="12" t="s">
        <v>847</v>
      </c>
      <c r="G140" s="12" t="s">
        <v>1135</v>
      </c>
      <c r="H140" s="12" t="s">
        <v>725</v>
      </c>
      <c r="I140" s="12" t="s">
        <v>1012</v>
      </c>
      <c r="J140" s="12">
        <v>42.57</v>
      </c>
      <c r="K140" s="12">
        <v>-2.62</v>
      </c>
      <c r="L140" t="s">
        <v>382</v>
      </c>
      <c r="M140" t="s">
        <v>527</v>
      </c>
      <c r="N140" t="s">
        <v>629</v>
      </c>
      <c r="O140">
        <v>1.4E-2</v>
      </c>
      <c r="P140">
        <v>0.11600000000000001</v>
      </c>
      <c r="Q140">
        <v>125873</v>
      </c>
      <c r="R140" t="s">
        <v>1056</v>
      </c>
      <c r="S140" t="s">
        <v>386</v>
      </c>
      <c r="T140">
        <v>0.10100000000000001</v>
      </c>
      <c r="U140">
        <v>132</v>
      </c>
      <c r="V140" t="s">
        <v>953</v>
      </c>
    </row>
    <row r="141" spans="1:22" x14ac:dyDescent="0.25">
      <c r="A141" s="12" t="s">
        <v>734</v>
      </c>
      <c r="B141" s="12" t="s">
        <v>364</v>
      </c>
      <c r="C141" s="12" t="s">
        <v>552</v>
      </c>
      <c r="D141" s="12">
        <v>1</v>
      </c>
      <c r="E141" s="4" t="s">
        <v>1053</v>
      </c>
      <c r="F141" s="12" t="s">
        <v>855</v>
      </c>
      <c r="G141" s="12" t="s">
        <v>1135</v>
      </c>
      <c r="H141" s="12" t="s">
        <v>728</v>
      </c>
      <c r="I141" s="12" t="s">
        <v>1012</v>
      </c>
      <c r="J141" s="12">
        <v>42.57</v>
      </c>
      <c r="K141" s="12">
        <v>-2.57</v>
      </c>
      <c r="L141" t="s">
        <v>392</v>
      </c>
      <c r="M141" t="s">
        <v>523</v>
      </c>
      <c r="N141" t="s">
        <v>395</v>
      </c>
      <c r="O141">
        <v>2.3636127E-2</v>
      </c>
      <c r="P141">
        <v>1.1890000000000001</v>
      </c>
      <c r="Q141">
        <v>642557</v>
      </c>
      <c r="R141" t="s">
        <v>1056</v>
      </c>
      <c r="S141" t="s">
        <v>386</v>
      </c>
      <c r="T141">
        <v>7.5999999999999998E-2</v>
      </c>
      <c r="U141">
        <v>702</v>
      </c>
      <c r="V141" t="s">
        <v>953</v>
      </c>
    </row>
    <row r="142" spans="1:22" x14ac:dyDescent="0.25">
      <c r="A142" s="12" t="s">
        <v>736</v>
      </c>
      <c r="B142" s="12" t="s">
        <v>367</v>
      </c>
      <c r="C142" s="12" t="s">
        <v>552</v>
      </c>
      <c r="D142" s="12">
        <v>1</v>
      </c>
      <c r="E142" s="4" t="s">
        <v>1053</v>
      </c>
      <c r="F142" s="12" t="s">
        <v>858</v>
      </c>
      <c r="G142" s="12" t="s">
        <v>1135</v>
      </c>
      <c r="H142" s="12" t="s">
        <v>728</v>
      </c>
      <c r="I142" s="12" t="s">
        <v>1012</v>
      </c>
      <c r="J142" s="12">
        <v>42.57</v>
      </c>
      <c r="K142" s="12">
        <v>-2.57</v>
      </c>
      <c r="L142" t="s">
        <v>392</v>
      </c>
      <c r="M142" t="s">
        <v>393</v>
      </c>
      <c r="N142" t="s">
        <v>395</v>
      </c>
      <c r="O142">
        <v>5.6525689999999996E-3</v>
      </c>
      <c r="P142">
        <v>0.113</v>
      </c>
      <c r="Q142">
        <v>117327</v>
      </c>
      <c r="R142" t="s">
        <v>1056</v>
      </c>
      <c r="S142" t="s">
        <v>386</v>
      </c>
      <c r="T142">
        <v>9.0999999999999998E-2</v>
      </c>
      <c r="U142">
        <v>162</v>
      </c>
      <c r="V142" t="s">
        <v>920</v>
      </c>
    </row>
    <row r="143" spans="1:22" x14ac:dyDescent="0.25">
      <c r="A143" s="12" t="s">
        <v>739</v>
      </c>
      <c r="B143" s="12" t="s">
        <v>748</v>
      </c>
      <c r="C143" s="12" t="s">
        <v>552</v>
      </c>
      <c r="D143" s="12">
        <v>1</v>
      </c>
      <c r="E143" s="4" t="s">
        <v>1053</v>
      </c>
      <c r="F143" s="12" t="s">
        <v>862</v>
      </c>
      <c r="G143" s="12" t="s">
        <v>1135</v>
      </c>
      <c r="H143" s="12" t="s">
        <v>728</v>
      </c>
      <c r="I143" s="12" t="s">
        <v>1012</v>
      </c>
      <c r="J143" s="12">
        <v>42.57</v>
      </c>
      <c r="K143" s="12">
        <v>-2.57</v>
      </c>
      <c r="L143" t="s">
        <v>382</v>
      </c>
      <c r="M143" t="s">
        <v>550</v>
      </c>
      <c r="N143" t="s">
        <v>611</v>
      </c>
      <c r="O143">
        <v>1.4800000000000001E-2</v>
      </c>
      <c r="P143">
        <v>0.31900000000000001</v>
      </c>
      <c r="Q143">
        <v>298181</v>
      </c>
      <c r="R143" t="s">
        <v>1056</v>
      </c>
      <c r="S143" t="s">
        <v>386</v>
      </c>
      <c r="T143">
        <v>8.5999999999999993E-2</v>
      </c>
      <c r="U143">
        <v>278</v>
      </c>
      <c r="V143" t="s">
        <v>1013</v>
      </c>
    </row>
    <row r="144" spans="1:22" x14ac:dyDescent="0.25">
      <c r="A144" s="12" t="s">
        <v>740</v>
      </c>
      <c r="B144" s="12" t="s">
        <v>749</v>
      </c>
      <c r="C144" s="12" t="s">
        <v>552</v>
      </c>
      <c r="D144" s="12">
        <v>1</v>
      </c>
      <c r="E144" s="4" t="s">
        <v>1053</v>
      </c>
      <c r="F144" s="12" t="s">
        <v>863</v>
      </c>
      <c r="G144" s="12" t="s">
        <v>1135</v>
      </c>
      <c r="H144" s="12" t="s">
        <v>728</v>
      </c>
      <c r="I144" s="12" t="s">
        <v>1012</v>
      </c>
      <c r="J144" s="12">
        <v>42.57</v>
      </c>
      <c r="K144" s="12">
        <v>-2.57</v>
      </c>
      <c r="L144" t="s">
        <v>392</v>
      </c>
      <c r="M144" t="s">
        <v>613</v>
      </c>
      <c r="N144" t="s">
        <v>395</v>
      </c>
      <c r="O144">
        <v>7.0000000000000001E-3</v>
      </c>
      <c r="P144">
        <v>6.0999999999999999E-2</v>
      </c>
      <c r="Q144">
        <v>68183</v>
      </c>
      <c r="R144" t="s">
        <v>1056</v>
      </c>
      <c r="S144" t="s">
        <v>386</v>
      </c>
      <c r="T144">
        <v>0.121</v>
      </c>
      <c r="U144">
        <v>134</v>
      </c>
      <c r="V144" t="s">
        <v>979</v>
      </c>
    </row>
    <row r="145" spans="1:22" x14ac:dyDescent="0.25">
      <c r="A145" s="12" t="s">
        <v>660</v>
      </c>
      <c r="B145" s="12" t="s">
        <v>743</v>
      </c>
      <c r="C145" s="12" t="s">
        <v>552</v>
      </c>
      <c r="D145" s="12">
        <v>1</v>
      </c>
      <c r="E145" s="4" t="s">
        <v>1053</v>
      </c>
      <c r="F145" s="12" t="s">
        <v>859</v>
      </c>
      <c r="G145" s="12" t="s">
        <v>1135</v>
      </c>
      <c r="H145" s="12" t="s">
        <v>727</v>
      </c>
      <c r="I145" s="12" t="s">
        <v>1012</v>
      </c>
      <c r="J145" s="12">
        <v>42.63</v>
      </c>
      <c r="K145" s="12">
        <v>-2.7</v>
      </c>
      <c r="L145" t="s">
        <v>382</v>
      </c>
      <c r="M145" t="s">
        <v>661</v>
      </c>
      <c r="N145" t="s">
        <v>629</v>
      </c>
      <c r="O145">
        <v>8.9700000000000002E-2</v>
      </c>
      <c r="P145">
        <v>1.925</v>
      </c>
      <c r="Q145">
        <v>669669</v>
      </c>
      <c r="R145" t="s">
        <v>1056</v>
      </c>
      <c r="S145" t="s">
        <v>386</v>
      </c>
      <c r="T145">
        <v>6.5000000000000002E-2</v>
      </c>
      <c r="U145">
        <v>387</v>
      </c>
      <c r="V145" t="s">
        <v>1023</v>
      </c>
    </row>
    <row r="146" spans="1:22" x14ac:dyDescent="0.25">
      <c r="A146" s="12" t="s">
        <v>662</v>
      </c>
      <c r="B146" s="12" t="s">
        <v>744</v>
      </c>
      <c r="C146" s="12" t="s">
        <v>552</v>
      </c>
      <c r="D146" s="12">
        <v>1</v>
      </c>
      <c r="E146" s="4" t="s">
        <v>1053</v>
      </c>
      <c r="F146" s="12" t="s">
        <v>859</v>
      </c>
      <c r="G146" s="12" t="s">
        <v>1135</v>
      </c>
      <c r="H146" s="12" t="s">
        <v>727</v>
      </c>
      <c r="I146" s="12" t="s">
        <v>1012</v>
      </c>
      <c r="J146" s="12">
        <v>42.63</v>
      </c>
      <c r="K146" s="12">
        <v>-2.7</v>
      </c>
      <c r="L146" t="s">
        <v>392</v>
      </c>
      <c r="M146" t="s">
        <v>488</v>
      </c>
      <c r="N146" t="s">
        <v>395</v>
      </c>
      <c r="O146">
        <v>9.7000000000000003E-3</v>
      </c>
      <c r="P146">
        <v>0.30199999999999999</v>
      </c>
      <c r="Q146">
        <v>276804</v>
      </c>
      <c r="R146" t="s">
        <v>1056</v>
      </c>
      <c r="S146" t="s">
        <v>386</v>
      </c>
      <c r="T146">
        <v>7.2999999999999995E-2</v>
      </c>
      <c r="U146">
        <v>827</v>
      </c>
      <c r="V146" t="s">
        <v>953</v>
      </c>
    </row>
    <row r="147" spans="1:22" x14ac:dyDescent="0.25">
      <c r="A147" s="12" t="s">
        <v>663</v>
      </c>
      <c r="B147" s="12" t="s">
        <v>745</v>
      </c>
      <c r="C147" s="12" t="s">
        <v>552</v>
      </c>
      <c r="D147" s="12">
        <v>1</v>
      </c>
      <c r="E147" s="4" t="s">
        <v>1053</v>
      </c>
      <c r="F147" s="12" t="s">
        <v>859</v>
      </c>
      <c r="G147" s="12" t="s">
        <v>1135</v>
      </c>
      <c r="H147" s="12" t="s">
        <v>727</v>
      </c>
      <c r="I147" s="12" t="s">
        <v>1012</v>
      </c>
      <c r="J147" s="12">
        <v>42.63</v>
      </c>
      <c r="K147" s="12">
        <v>-2.7</v>
      </c>
      <c r="L147" t="s">
        <v>392</v>
      </c>
      <c r="M147" t="s">
        <v>664</v>
      </c>
      <c r="N147" t="s">
        <v>395</v>
      </c>
      <c r="O147">
        <v>7.4999999999999997E-3</v>
      </c>
      <c r="P147">
        <v>0.38800000000000001</v>
      </c>
      <c r="Q147">
        <v>320283</v>
      </c>
      <c r="R147" t="s">
        <v>1056</v>
      </c>
      <c r="S147" t="s">
        <v>386</v>
      </c>
      <c r="T147">
        <v>7.0000000000000007E-2</v>
      </c>
      <c r="U147">
        <v>771</v>
      </c>
      <c r="V147" t="s">
        <v>916</v>
      </c>
    </row>
    <row r="148" spans="1:22" x14ac:dyDescent="0.25">
      <c r="A148" s="12" t="s">
        <v>556</v>
      </c>
      <c r="B148" s="12" t="s">
        <v>363</v>
      </c>
      <c r="C148" s="12" t="s">
        <v>552</v>
      </c>
      <c r="D148" s="12">
        <v>1</v>
      </c>
      <c r="E148" s="4" t="s">
        <v>1053</v>
      </c>
      <c r="F148" s="12" t="s">
        <v>854</v>
      </c>
      <c r="G148" s="12" t="s">
        <v>1135</v>
      </c>
      <c r="H148" s="12" t="s">
        <v>727</v>
      </c>
      <c r="I148" s="12" t="s">
        <v>1012</v>
      </c>
      <c r="J148" s="12">
        <v>42.63</v>
      </c>
      <c r="K148" s="12">
        <v>-2.7</v>
      </c>
      <c r="L148" t="s">
        <v>392</v>
      </c>
      <c r="M148" t="s">
        <v>546</v>
      </c>
      <c r="N148" t="s">
        <v>395</v>
      </c>
      <c r="O148">
        <v>0.40643511500000001</v>
      </c>
      <c r="P148">
        <v>4.2409999999999997</v>
      </c>
      <c r="Q148">
        <v>828755</v>
      </c>
      <c r="R148" t="s">
        <v>1056</v>
      </c>
      <c r="S148" t="s">
        <v>386</v>
      </c>
      <c r="T148">
        <v>7.2999999999999995E-2</v>
      </c>
      <c r="U148">
        <v>978</v>
      </c>
      <c r="V148" t="s">
        <v>1020</v>
      </c>
    </row>
    <row r="149" spans="1:22" x14ac:dyDescent="0.25">
      <c r="A149" s="12" t="s">
        <v>528</v>
      </c>
      <c r="B149" s="12" t="s">
        <v>360</v>
      </c>
      <c r="C149" s="12" t="s">
        <v>1019</v>
      </c>
      <c r="D149" s="12">
        <v>1</v>
      </c>
      <c r="E149" s="4" t="s">
        <v>1080</v>
      </c>
      <c r="F149" s="12" t="s">
        <v>849</v>
      </c>
      <c r="G149" s="12" t="s">
        <v>1135</v>
      </c>
      <c r="H149" s="12" t="s">
        <v>726</v>
      </c>
      <c r="I149" s="12" t="s">
        <v>1012</v>
      </c>
      <c r="J149" s="12">
        <v>42.333333330000002</v>
      </c>
      <c r="K149" s="12">
        <v>-3.5</v>
      </c>
      <c r="L149" t="s">
        <v>392</v>
      </c>
      <c r="M149" t="s">
        <v>419</v>
      </c>
      <c r="N149" t="s">
        <v>395</v>
      </c>
      <c r="O149">
        <v>8.3270500000000008E-3</v>
      </c>
      <c r="P149">
        <v>0.24099999999999999</v>
      </c>
      <c r="Q149">
        <v>231359</v>
      </c>
      <c r="R149" t="s">
        <v>1056</v>
      </c>
      <c r="S149" t="s">
        <v>386</v>
      </c>
      <c r="T149">
        <v>0.108</v>
      </c>
      <c r="U149">
        <v>180</v>
      </c>
      <c r="V149" t="s">
        <v>977</v>
      </c>
    </row>
    <row r="150" spans="1:22" x14ac:dyDescent="0.25">
      <c r="A150" s="12" t="s">
        <v>530</v>
      </c>
      <c r="B150" s="12" t="s">
        <v>353</v>
      </c>
      <c r="C150" s="12" t="s">
        <v>1019</v>
      </c>
      <c r="D150" s="12">
        <v>1</v>
      </c>
      <c r="E150" s="4" t="s">
        <v>1080</v>
      </c>
      <c r="F150" s="12" t="s">
        <v>849</v>
      </c>
      <c r="G150" s="12" t="s">
        <v>1135</v>
      </c>
      <c r="H150" s="12" t="s">
        <v>726</v>
      </c>
      <c r="I150" s="12" t="s">
        <v>1012</v>
      </c>
      <c r="J150" s="12">
        <v>42.333333330000002</v>
      </c>
      <c r="K150" s="12">
        <v>-3.5</v>
      </c>
      <c r="L150" t="s">
        <v>392</v>
      </c>
      <c r="M150" t="s">
        <v>531</v>
      </c>
      <c r="N150" t="s">
        <v>395</v>
      </c>
      <c r="O150">
        <v>7.5182189999999996E-3</v>
      </c>
      <c r="P150">
        <v>0.104</v>
      </c>
      <c r="Q150">
        <v>113480</v>
      </c>
      <c r="R150" t="s">
        <v>1056</v>
      </c>
      <c r="S150" t="s">
        <v>386</v>
      </c>
      <c r="T150">
        <v>9.0999999999999998E-2</v>
      </c>
      <c r="U150">
        <v>365</v>
      </c>
      <c r="V150" t="s">
        <v>953</v>
      </c>
    </row>
    <row r="151" spans="1:22" x14ac:dyDescent="0.25">
      <c r="A151" s="12" t="s">
        <v>532</v>
      </c>
      <c r="B151" s="12" t="s">
        <v>356</v>
      </c>
      <c r="C151" s="12" t="s">
        <v>1019</v>
      </c>
      <c r="D151" s="12">
        <v>1</v>
      </c>
      <c r="E151" s="4" t="s">
        <v>1080</v>
      </c>
      <c r="F151" s="12" t="s">
        <v>850</v>
      </c>
      <c r="G151" s="12" t="s">
        <v>1135</v>
      </c>
      <c r="H151" s="12" t="s">
        <v>726</v>
      </c>
      <c r="I151" s="12" t="s">
        <v>1012</v>
      </c>
      <c r="J151" s="12">
        <v>42.333333330000002</v>
      </c>
      <c r="K151" s="12">
        <v>-3.5</v>
      </c>
      <c r="L151" t="s">
        <v>382</v>
      </c>
      <c r="M151" t="s">
        <v>533</v>
      </c>
      <c r="N151" t="s">
        <v>629</v>
      </c>
      <c r="O151">
        <v>1.1038269999999999E-2</v>
      </c>
      <c r="P151">
        <v>0.94099999999999995</v>
      </c>
      <c r="Q151">
        <v>553616</v>
      </c>
      <c r="R151" t="s">
        <v>1056</v>
      </c>
      <c r="S151" t="s">
        <v>386</v>
      </c>
      <c r="T151">
        <v>7.9000000000000001E-2</v>
      </c>
      <c r="U151">
        <v>519</v>
      </c>
      <c r="V151" t="s">
        <v>953</v>
      </c>
    </row>
    <row r="152" spans="1:22" x14ac:dyDescent="0.25">
      <c r="A152" s="12" t="s">
        <v>534</v>
      </c>
      <c r="B152" s="12" t="s">
        <v>355</v>
      </c>
      <c r="C152" s="12" t="s">
        <v>1019</v>
      </c>
      <c r="D152" s="12">
        <v>1</v>
      </c>
      <c r="E152" s="4" t="s">
        <v>1080</v>
      </c>
      <c r="F152" s="12" t="s">
        <v>849</v>
      </c>
      <c r="G152" s="12" t="s">
        <v>1135</v>
      </c>
      <c r="H152" s="12" t="s">
        <v>726</v>
      </c>
      <c r="I152" s="12" t="s">
        <v>1012</v>
      </c>
      <c r="J152" s="12">
        <v>42.333333330000002</v>
      </c>
      <c r="K152" s="12">
        <v>-3.5</v>
      </c>
      <c r="L152" t="s">
        <v>392</v>
      </c>
      <c r="M152" t="s">
        <v>393</v>
      </c>
      <c r="N152" t="s">
        <v>395</v>
      </c>
      <c r="O152">
        <v>1.0649052000000001E-2</v>
      </c>
      <c r="P152">
        <v>0.22</v>
      </c>
      <c r="Q152">
        <v>202133</v>
      </c>
      <c r="R152" t="s">
        <v>1056</v>
      </c>
      <c r="S152" t="s">
        <v>386</v>
      </c>
      <c r="T152">
        <v>9.2999999999999999E-2</v>
      </c>
      <c r="U152">
        <v>563</v>
      </c>
      <c r="V152" t="s">
        <v>977</v>
      </c>
    </row>
    <row r="153" spans="1:22" x14ac:dyDescent="0.25">
      <c r="A153" s="12" t="s">
        <v>535</v>
      </c>
      <c r="B153" s="12" t="s">
        <v>358</v>
      </c>
      <c r="C153" s="12" t="s">
        <v>1019</v>
      </c>
      <c r="D153" s="12">
        <v>1</v>
      </c>
      <c r="E153" s="4" t="s">
        <v>1080</v>
      </c>
      <c r="F153" s="12" t="s">
        <v>852</v>
      </c>
      <c r="G153" s="12" t="s">
        <v>1135</v>
      </c>
      <c r="H153" s="12" t="s">
        <v>726</v>
      </c>
      <c r="I153" s="12" t="s">
        <v>1012</v>
      </c>
      <c r="J153" s="12">
        <v>42.333333330000002</v>
      </c>
      <c r="K153" s="12">
        <v>-3.5</v>
      </c>
      <c r="L153" t="s">
        <v>392</v>
      </c>
      <c r="M153" t="s">
        <v>536</v>
      </c>
      <c r="N153" t="s">
        <v>395</v>
      </c>
      <c r="O153">
        <v>4.1320228000000001E-2</v>
      </c>
      <c r="P153">
        <v>1.575</v>
      </c>
      <c r="Q153">
        <v>623901</v>
      </c>
      <c r="R153" t="s">
        <v>1056</v>
      </c>
      <c r="S153" t="s">
        <v>386</v>
      </c>
      <c r="T153">
        <v>9.5000000000000001E-2</v>
      </c>
      <c r="U153">
        <v>419</v>
      </c>
      <c r="V153" t="s">
        <v>920</v>
      </c>
    </row>
    <row r="154" spans="1:22" x14ac:dyDescent="0.25">
      <c r="A154" s="12" t="s">
        <v>537</v>
      </c>
      <c r="B154" s="12" t="s">
        <v>351</v>
      </c>
      <c r="C154" s="12" t="s">
        <v>1019</v>
      </c>
      <c r="D154" s="12">
        <v>1</v>
      </c>
      <c r="E154" s="4" t="s">
        <v>1080</v>
      </c>
      <c r="F154" s="12" t="s">
        <v>849</v>
      </c>
      <c r="G154" s="12" t="s">
        <v>1135</v>
      </c>
      <c r="H154" s="12" t="s">
        <v>726</v>
      </c>
      <c r="I154" s="12" t="s">
        <v>1012</v>
      </c>
      <c r="J154" s="12">
        <v>42.333333330000002</v>
      </c>
      <c r="K154" s="12">
        <v>-3.5</v>
      </c>
      <c r="L154" t="s">
        <v>382</v>
      </c>
      <c r="M154" t="s">
        <v>533</v>
      </c>
      <c r="N154" t="s">
        <v>630</v>
      </c>
      <c r="O154">
        <v>1.0842475000000001E-2</v>
      </c>
      <c r="P154">
        <v>0.06</v>
      </c>
      <c r="Q154">
        <v>68114</v>
      </c>
      <c r="R154" t="s">
        <v>1056</v>
      </c>
      <c r="S154" t="s">
        <v>386</v>
      </c>
      <c r="T154">
        <v>6.4000000000000001E-2</v>
      </c>
      <c r="U154">
        <v>484</v>
      </c>
      <c r="V154" t="s">
        <v>953</v>
      </c>
    </row>
    <row r="155" spans="1:22" x14ac:dyDescent="0.25">
      <c r="A155" s="12" t="s">
        <v>529</v>
      </c>
      <c r="B155" s="12" t="s">
        <v>357</v>
      </c>
      <c r="C155" s="12" t="s">
        <v>1019</v>
      </c>
      <c r="D155" s="12">
        <v>1</v>
      </c>
      <c r="E155" s="4" t="s">
        <v>1080</v>
      </c>
      <c r="F155" s="12" t="s">
        <v>851</v>
      </c>
      <c r="G155" s="12" t="s">
        <v>1135</v>
      </c>
      <c r="H155" s="12" t="s">
        <v>726</v>
      </c>
      <c r="I155" s="12" t="s">
        <v>1012</v>
      </c>
      <c r="J155" s="12">
        <v>42.333333330000002</v>
      </c>
      <c r="K155" s="12">
        <v>-3.5</v>
      </c>
      <c r="L155" t="s">
        <v>392</v>
      </c>
      <c r="M155" t="s">
        <v>459</v>
      </c>
      <c r="N155" t="s">
        <v>395</v>
      </c>
      <c r="O155">
        <v>1.6273624E-2</v>
      </c>
      <c r="P155">
        <v>0.97699999999999998</v>
      </c>
      <c r="Q155">
        <v>578928</v>
      </c>
      <c r="R155" t="s">
        <v>1056</v>
      </c>
      <c r="S155" t="s">
        <v>386</v>
      </c>
      <c r="T155">
        <v>7.0999999999999994E-2</v>
      </c>
      <c r="U155">
        <v>810</v>
      </c>
      <c r="V155" t="s">
        <v>977</v>
      </c>
    </row>
    <row r="156" spans="1:22" x14ac:dyDescent="0.25">
      <c r="A156" s="12" t="s">
        <v>538</v>
      </c>
      <c r="B156" s="12" t="s">
        <v>354</v>
      </c>
      <c r="C156" s="12" t="s">
        <v>1019</v>
      </c>
      <c r="D156" s="12">
        <v>1</v>
      </c>
      <c r="E156" s="4" t="s">
        <v>1080</v>
      </c>
      <c r="F156" s="12" t="s">
        <v>849</v>
      </c>
      <c r="G156" s="12" t="s">
        <v>1135</v>
      </c>
      <c r="H156" s="12" t="s">
        <v>726</v>
      </c>
      <c r="I156" s="12" t="s">
        <v>1012</v>
      </c>
      <c r="J156" s="12">
        <v>42.333333330000002</v>
      </c>
      <c r="K156" s="12">
        <v>-3.5</v>
      </c>
      <c r="L156" t="s">
        <v>382</v>
      </c>
      <c r="M156" t="s">
        <v>533</v>
      </c>
      <c r="N156" t="s">
        <v>630</v>
      </c>
      <c r="O156">
        <v>7.3315790000000004E-3</v>
      </c>
      <c r="P156">
        <v>0.114</v>
      </c>
      <c r="Q156">
        <v>123157</v>
      </c>
      <c r="R156" t="s">
        <v>1056</v>
      </c>
      <c r="S156" t="s">
        <v>386</v>
      </c>
      <c r="T156">
        <v>7.8E-2</v>
      </c>
      <c r="U156">
        <v>178</v>
      </c>
      <c r="V156" t="s">
        <v>920</v>
      </c>
    </row>
    <row r="157" spans="1:22" x14ac:dyDescent="0.25">
      <c r="A157" s="12" t="s">
        <v>539</v>
      </c>
      <c r="B157" s="12" t="s">
        <v>359</v>
      </c>
      <c r="C157" s="12" t="s">
        <v>1019</v>
      </c>
      <c r="D157" s="12">
        <v>1</v>
      </c>
      <c r="E157" s="4" t="s">
        <v>1080</v>
      </c>
      <c r="F157" s="12" t="s">
        <v>849</v>
      </c>
      <c r="G157" s="12" t="s">
        <v>1135</v>
      </c>
      <c r="H157" s="12" t="s">
        <v>726</v>
      </c>
      <c r="I157" s="12" t="s">
        <v>1012</v>
      </c>
      <c r="J157" s="12">
        <v>42.333333330000002</v>
      </c>
      <c r="K157" s="12">
        <v>-3.5</v>
      </c>
      <c r="L157" t="s">
        <v>392</v>
      </c>
      <c r="M157" t="s">
        <v>524</v>
      </c>
      <c r="N157" t="s">
        <v>395</v>
      </c>
      <c r="O157">
        <v>9.6418260000000006E-2</v>
      </c>
      <c r="P157">
        <v>2.7919999999999998</v>
      </c>
      <c r="Q157">
        <v>779093</v>
      </c>
      <c r="R157" t="s">
        <v>1056</v>
      </c>
      <c r="S157" t="s">
        <v>386</v>
      </c>
      <c r="T157">
        <v>9.6000000000000002E-2</v>
      </c>
      <c r="U157">
        <v>726</v>
      </c>
      <c r="V157" t="s">
        <v>919</v>
      </c>
    </row>
    <row r="158" spans="1:22" x14ac:dyDescent="0.25">
      <c r="A158" s="12" t="s">
        <v>540</v>
      </c>
      <c r="B158" s="12" t="s">
        <v>352</v>
      </c>
      <c r="C158" s="12" t="s">
        <v>1019</v>
      </c>
      <c r="D158" s="12">
        <v>1</v>
      </c>
      <c r="E158" s="4" t="s">
        <v>1080</v>
      </c>
      <c r="F158" s="12" t="s">
        <v>849</v>
      </c>
      <c r="G158" s="12" t="s">
        <v>1135</v>
      </c>
      <c r="H158" s="12" t="s">
        <v>726</v>
      </c>
      <c r="I158" s="12" t="s">
        <v>1012</v>
      </c>
      <c r="J158" s="12">
        <v>42.333333330000002</v>
      </c>
      <c r="K158" s="12">
        <v>-3.5</v>
      </c>
      <c r="L158" t="s">
        <v>382</v>
      </c>
      <c r="M158" t="s">
        <v>541</v>
      </c>
      <c r="N158" t="s">
        <v>767</v>
      </c>
      <c r="O158">
        <v>8.4843599999999998E-3</v>
      </c>
      <c r="P158">
        <v>6.3E-2</v>
      </c>
      <c r="Q158">
        <v>70661</v>
      </c>
      <c r="R158" t="s">
        <v>1056</v>
      </c>
      <c r="S158" t="s">
        <v>386</v>
      </c>
      <c r="T158">
        <v>9.2999999999999999E-2</v>
      </c>
      <c r="U158">
        <v>53</v>
      </c>
      <c r="V158" t="s">
        <v>937</v>
      </c>
    </row>
    <row r="159" spans="1:22" x14ac:dyDescent="0.25">
      <c r="A159" s="12" t="s">
        <v>542</v>
      </c>
      <c r="B159" s="12" t="s">
        <v>361</v>
      </c>
      <c r="C159" s="12" t="s">
        <v>1019</v>
      </c>
      <c r="D159" s="12">
        <v>1</v>
      </c>
      <c r="E159" s="4" t="s">
        <v>1080</v>
      </c>
      <c r="F159" s="12" t="s">
        <v>849</v>
      </c>
      <c r="G159" s="12" t="s">
        <v>1135</v>
      </c>
      <c r="H159" s="12" t="s">
        <v>726</v>
      </c>
      <c r="I159" s="12" t="s">
        <v>1012</v>
      </c>
      <c r="J159" s="12">
        <v>42.333333330000002</v>
      </c>
      <c r="K159" s="12">
        <v>-3.5</v>
      </c>
      <c r="L159" t="s">
        <v>382</v>
      </c>
      <c r="M159" t="s">
        <v>543</v>
      </c>
      <c r="N159" t="s">
        <v>643</v>
      </c>
      <c r="O159">
        <v>2.3973801999999999E-2</v>
      </c>
      <c r="P159">
        <v>0.73299999999999998</v>
      </c>
      <c r="Q159">
        <v>457683</v>
      </c>
      <c r="R159" t="s">
        <v>1056</v>
      </c>
      <c r="S159" t="s">
        <v>386</v>
      </c>
      <c r="T159">
        <v>0.10199999999999999</v>
      </c>
      <c r="U159">
        <v>234</v>
      </c>
      <c r="V159" t="s">
        <v>920</v>
      </c>
    </row>
    <row r="160" spans="1:22" x14ac:dyDescent="0.25">
      <c r="A160" s="12" t="s">
        <v>526</v>
      </c>
      <c r="B160" s="12" t="s">
        <v>362</v>
      </c>
      <c r="C160" s="12" t="s">
        <v>1019</v>
      </c>
      <c r="D160" s="12">
        <v>2</v>
      </c>
      <c r="E160" s="4" t="s">
        <v>1080</v>
      </c>
      <c r="F160" s="12" t="s">
        <v>853</v>
      </c>
      <c r="G160" s="12" t="s">
        <v>1135</v>
      </c>
      <c r="H160" s="12" t="s">
        <v>726</v>
      </c>
      <c r="I160" s="12" t="s">
        <v>1012</v>
      </c>
      <c r="J160" s="12">
        <v>42.333333330000002</v>
      </c>
      <c r="K160" s="12">
        <v>-3.5</v>
      </c>
      <c r="L160" t="s">
        <v>382</v>
      </c>
      <c r="M160" t="s">
        <v>527</v>
      </c>
      <c r="N160" t="s">
        <v>627</v>
      </c>
      <c r="O160">
        <v>0.35281183100000002</v>
      </c>
      <c r="P160">
        <v>10.427</v>
      </c>
      <c r="Q160">
        <v>1027108</v>
      </c>
      <c r="R160" t="s">
        <v>1056</v>
      </c>
      <c r="S160" t="s">
        <v>386</v>
      </c>
      <c r="T160" t="s">
        <v>1136</v>
      </c>
      <c r="U160" t="s">
        <v>1137</v>
      </c>
      <c r="V160" t="s">
        <v>1138</v>
      </c>
    </row>
    <row r="161" spans="1:23" x14ac:dyDescent="0.25">
      <c r="A161" s="12"/>
      <c r="B161" s="12"/>
      <c r="C161" s="12"/>
      <c r="D161" s="12"/>
      <c r="E161" s="4"/>
      <c r="F161" s="12"/>
      <c r="G161" s="12"/>
      <c r="H161" s="12"/>
      <c r="I161" s="12"/>
      <c r="J161" s="12"/>
      <c r="K161" s="12"/>
    </row>
    <row r="162" spans="1:23" x14ac:dyDescent="0.25">
      <c r="A162" s="1" t="s">
        <v>763</v>
      </c>
      <c r="B162" s="12"/>
      <c r="C162" s="12"/>
      <c r="D162" s="12"/>
      <c r="E162" s="4"/>
      <c r="F162" s="12"/>
      <c r="G162" s="12"/>
      <c r="H162" s="12"/>
      <c r="I162" s="12"/>
      <c r="J162" s="12"/>
      <c r="K162" s="12"/>
    </row>
    <row r="163" spans="1:23" x14ac:dyDescent="0.25">
      <c r="A163" s="10" t="s">
        <v>423</v>
      </c>
      <c r="B163" s="10" t="s">
        <v>422</v>
      </c>
      <c r="C163" s="10" t="s">
        <v>406</v>
      </c>
      <c r="D163" s="10">
        <v>1</v>
      </c>
      <c r="E163" s="5" t="s">
        <v>1053</v>
      </c>
      <c r="F163" s="10" t="s">
        <v>906</v>
      </c>
      <c r="G163" s="10" t="s">
        <v>369</v>
      </c>
      <c r="H163" s="10" t="s">
        <v>678</v>
      </c>
      <c r="I163" s="10" t="s">
        <v>923</v>
      </c>
      <c r="J163" s="10">
        <v>46.205500000000001</v>
      </c>
      <c r="K163" s="10">
        <v>18.705030000000001</v>
      </c>
      <c r="L163" t="s">
        <v>382</v>
      </c>
      <c r="M163" t="s">
        <v>424</v>
      </c>
      <c r="N163" t="s">
        <v>767</v>
      </c>
      <c r="O163">
        <v>0.17</v>
      </c>
      <c r="P163">
        <v>0.73199999999999998</v>
      </c>
      <c r="Q163">
        <v>763053</v>
      </c>
      <c r="R163" t="s">
        <v>1054</v>
      </c>
      <c r="S163" t="s">
        <v>386</v>
      </c>
      <c r="T163">
        <v>0.11700000000000001</v>
      </c>
      <c r="U163">
        <v>41</v>
      </c>
      <c r="V163" t="s">
        <v>1139</v>
      </c>
      <c r="W163" t="s">
        <v>1119</v>
      </c>
    </row>
    <row r="164" spans="1:23" x14ac:dyDescent="0.25">
      <c r="A164" s="10" t="s">
        <v>387</v>
      </c>
      <c r="B164" s="10" t="s">
        <v>261</v>
      </c>
      <c r="C164" s="10" t="s">
        <v>941</v>
      </c>
      <c r="D164" s="10">
        <v>1</v>
      </c>
      <c r="E164" s="5" t="s">
        <v>1053</v>
      </c>
      <c r="F164" s="10" t="s">
        <v>809</v>
      </c>
      <c r="G164" s="10" t="s">
        <v>942</v>
      </c>
      <c r="H164" s="10" t="s">
        <v>687</v>
      </c>
      <c r="I164" s="10" t="s">
        <v>923</v>
      </c>
      <c r="J164" s="10">
        <v>47.178840999999998</v>
      </c>
      <c r="K164" s="10">
        <v>19.860514999999999</v>
      </c>
      <c r="L164" t="s">
        <v>382</v>
      </c>
      <c r="M164" t="s">
        <v>388</v>
      </c>
      <c r="N164" t="s">
        <v>626</v>
      </c>
      <c r="O164">
        <v>3.95E-2</v>
      </c>
      <c r="P164">
        <v>0.26200000000000001</v>
      </c>
      <c r="Q164">
        <v>252605</v>
      </c>
      <c r="R164" t="s">
        <v>1054</v>
      </c>
      <c r="S164" t="s">
        <v>386</v>
      </c>
      <c r="T164">
        <v>0.14399999999999999</v>
      </c>
      <c r="U164">
        <v>20</v>
      </c>
      <c r="V164" t="s">
        <v>1153</v>
      </c>
      <c r="W164" t="s">
        <v>1119</v>
      </c>
    </row>
    <row r="165" spans="1:23" x14ac:dyDescent="0.25">
      <c r="A165" t="s">
        <v>802</v>
      </c>
      <c r="B165" t="s">
        <v>487</v>
      </c>
      <c r="C165" t="s">
        <v>930</v>
      </c>
      <c r="D165">
        <v>1</v>
      </c>
      <c r="E165" s="5" t="s">
        <v>1053</v>
      </c>
      <c r="F165" t="s">
        <v>887</v>
      </c>
      <c r="G165" t="s">
        <v>377</v>
      </c>
      <c r="H165" t="s">
        <v>718</v>
      </c>
      <c r="I165" t="s">
        <v>923</v>
      </c>
      <c r="J165">
        <v>47.620939999999997</v>
      </c>
      <c r="K165">
        <v>19.04494</v>
      </c>
      <c r="L165" t="s">
        <v>382</v>
      </c>
      <c r="M165" t="s">
        <v>1147</v>
      </c>
      <c r="N165" t="s">
        <v>626</v>
      </c>
      <c r="O165">
        <v>0.16</v>
      </c>
      <c r="P165">
        <v>7.0000000000000007E-2</v>
      </c>
      <c r="Q165">
        <v>79059</v>
      </c>
      <c r="R165" t="s">
        <v>1054</v>
      </c>
      <c r="S165" t="s">
        <v>386</v>
      </c>
      <c r="T165">
        <v>0.153</v>
      </c>
      <c r="U165">
        <v>9</v>
      </c>
      <c r="V165" t="s">
        <v>1043</v>
      </c>
      <c r="W165" t="s">
        <v>1119</v>
      </c>
    </row>
    <row r="166" spans="1:23" x14ac:dyDescent="0.25">
      <c r="A166" s="10" t="s">
        <v>790</v>
      </c>
      <c r="B166" t="s">
        <v>291</v>
      </c>
      <c r="C166" t="s">
        <v>922</v>
      </c>
      <c r="D166">
        <v>1</v>
      </c>
      <c r="E166" s="5" t="s">
        <v>1053</v>
      </c>
      <c r="F166" t="s">
        <v>825</v>
      </c>
      <c r="G166" t="s">
        <v>377</v>
      </c>
      <c r="H166" t="s">
        <v>715</v>
      </c>
      <c r="I166" t="s">
        <v>923</v>
      </c>
      <c r="J166">
        <v>46.784689999999998</v>
      </c>
      <c r="K166">
        <v>17.731714</v>
      </c>
      <c r="L166" t="s">
        <v>382</v>
      </c>
      <c r="M166" t="s">
        <v>506</v>
      </c>
      <c r="N166" t="s">
        <v>638</v>
      </c>
      <c r="O166">
        <v>0.29139999999999999</v>
      </c>
      <c r="P166">
        <v>0.33500000000000002</v>
      </c>
      <c r="Q166">
        <v>321304</v>
      </c>
      <c r="R166" t="s">
        <v>1054</v>
      </c>
      <c r="S166" t="s">
        <v>386</v>
      </c>
      <c r="T166">
        <v>0.14599999999999999</v>
      </c>
      <c r="U166">
        <v>72</v>
      </c>
      <c r="V166" t="s">
        <v>1154</v>
      </c>
      <c r="W166" t="s">
        <v>1119</v>
      </c>
    </row>
    <row r="167" spans="1:23" x14ac:dyDescent="0.25">
      <c r="A167" s="10" t="s">
        <v>791</v>
      </c>
      <c r="B167" s="10" t="s">
        <v>292</v>
      </c>
      <c r="C167" s="10" t="s">
        <v>930</v>
      </c>
      <c r="D167" s="10">
        <v>1</v>
      </c>
      <c r="E167" s="5" t="s">
        <v>1053</v>
      </c>
      <c r="F167" s="10" t="s">
        <v>882</v>
      </c>
      <c r="G167" s="10" t="s">
        <v>377</v>
      </c>
      <c r="H167" s="10" t="s">
        <v>715</v>
      </c>
      <c r="I167" t="s">
        <v>923</v>
      </c>
      <c r="J167" s="10">
        <v>46.784689999999998</v>
      </c>
      <c r="K167" s="10">
        <v>17.731714</v>
      </c>
      <c r="L167" t="s">
        <v>382</v>
      </c>
      <c r="M167" t="s">
        <v>507</v>
      </c>
      <c r="N167" t="s">
        <v>630</v>
      </c>
      <c r="O167">
        <v>2.4E-2</v>
      </c>
      <c r="P167">
        <v>3.6999999999999998E-2</v>
      </c>
      <c r="Q167">
        <v>42687</v>
      </c>
      <c r="R167" t="s">
        <v>1054</v>
      </c>
      <c r="S167" t="s">
        <v>386</v>
      </c>
      <c r="T167">
        <v>0.26600000000000001</v>
      </c>
      <c r="U167">
        <v>30</v>
      </c>
      <c r="V167" t="s">
        <v>1155</v>
      </c>
      <c r="W167" t="s">
        <v>1119</v>
      </c>
    </row>
    <row r="168" spans="1:23" x14ac:dyDescent="0.25">
      <c r="A168" s="12" t="s">
        <v>801</v>
      </c>
      <c r="B168" s="12" t="s">
        <v>497</v>
      </c>
      <c r="C168" s="12" t="s">
        <v>954</v>
      </c>
      <c r="D168" s="12">
        <v>1</v>
      </c>
      <c r="E168" s="4" t="s">
        <v>1053</v>
      </c>
      <c r="F168" s="12" t="s">
        <v>809</v>
      </c>
      <c r="G168" s="12" t="s">
        <v>962</v>
      </c>
      <c r="H168" s="12" t="s">
        <v>696</v>
      </c>
      <c r="I168" s="12" t="s">
        <v>923</v>
      </c>
      <c r="J168" s="12">
        <v>47.857550000000003</v>
      </c>
      <c r="K168" s="12">
        <v>21.432390000000002</v>
      </c>
      <c r="L168" t="s">
        <v>382</v>
      </c>
      <c r="M168" t="s">
        <v>498</v>
      </c>
      <c r="N168" t="s">
        <v>617</v>
      </c>
      <c r="O168">
        <v>1.4999999999999999E-2</v>
      </c>
      <c r="P168">
        <v>5.2999999999999999E-2</v>
      </c>
      <c r="Q168">
        <v>61001</v>
      </c>
      <c r="R168" t="s">
        <v>1054</v>
      </c>
      <c r="S168" t="s">
        <v>386</v>
      </c>
      <c r="T168">
        <v>0.109</v>
      </c>
      <c r="U168">
        <v>84</v>
      </c>
      <c r="V168" t="s">
        <v>1038</v>
      </c>
      <c r="W168" t="s">
        <v>1119</v>
      </c>
    </row>
    <row r="169" spans="1:23" x14ac:dyDescent="0.25">
      <c r="A169" s="10" t="s">
        <v>579</v>
      </c>
      <c r="B169" s="10" t="s">
        <v>322</v>
      </c>
      <c r="C169" s="10" t="s">
        <v>552</v>
      </c>
      <c r="D169" s="10">
        <v>2</v>
      </c>
      <c r="E169" s="5" t="s">
        <v>1088</v>
      </c>
      <c r="F169" s="10" t="s">
        <v>896</v>
      </c>
      <c r="G169" s="10" t="s">
        <v>370</v>
      </c>
      <c r="H169" s="10" t="s">
        <v>576</v>
      </c>
      <c r="I169" t="s">
        <v>999</v>
      </c>
      <c r="J169" s="10">
        <v>51.895833330000002</v>
      </c>
      <c r="K169" s="10">
        <v>11.04666667</v>
      </c>
      <c r="L169" t="s">
        <v>382</v>
      </c>
      <c r="M169" t="s">
        <v>432</v>
      </c>
      <c r="N169" t="s">
        <v>611</v>
      </c>
      <c r="O169">
        <v>9.2224231000000004E-2</v>
      </c>
      <c r="P169">
        <v>0.40600000000000003</v>
      </c>
      <c r="Q169">
        <v>367760</v>
      </c>
      <c r="R169" t="s">
        <v>1058</v>
      </c>
      <c r="S169" t="s">
        <v>1093</v>
      </c>
      <c r="T169" t="s">
        <v>1150</v>
      </c>
      <c r="U169" t="s">
        <v>1151</v>
      </c>
      <c r="V169" t="s">
        <v>1152</v>
      </c>
      <c r="W169" t="s">
        <v>1119</v>
      </c>
    </row>
    <row r="170" spans="1:23" x14ac:dyDescent="0.25">
      <c r="A170" s="10" t="s">
        <v>477</v>
      </c>
      <c r="B170" s="10" t="s">
        <v>476</v>
      </c>
      <c r="C170" s="10" t="s">
        <v>943</v>
      </c>
      <c r="D170" s="10">
        <v>1</v>
      </c>
      <c r="E170" s="5" t="s">
        <v>1053</v>
      </c>
      <c r="F170" s="10" t="s">
        <v>821</v>
      </c>
      <c r="G170" s="10" t="s">
        <v>472</v>
      </c>
      <c r="H170" s="10" t="s">
        <v>692</v>
      </c>
      <c r="I170" t="s">
        <v>923</v>
      </c>
      <c r="J170" s="10">
        <v>47.459249999999997</v>
      </c>
      <c r="K170" s="10">
        <v>20.512820000000001</v>
      </c>
      <c r="L170" t="s">
        <v>382</v>
      </c>
      <c r="M170" t="s">
        <v>383</v>
      </c>
      <c r="N170" t="s">
        <v>641</v>
      </c>
      <c r="O170">
        <v>0.25</v>
      </c>
      <c r="P170">
        <v>0.14899999999999999</v>
      </c>
      <c r="Q170">
        <v>161740</v>
      </c>
      <c r="R170" t="s">
        <v>1054</v>
      </c>
      <c r="S170" t="s">
        <v>386</v>
      </c>
      <c r="T170">
        <v>0.112</v>
      </c>
      <c r="U170">
        <v>74</v>
      </c>
      <c r="V170" t="s">
        <v>1041</v>
      </c>
      <c r="W170" t="s">
        <v>1119</v>
      </c>
    </row>
    <row r="171" spans="1:23" x14ac:dyDescent="0.25">
      <c r="A171" s="10" t="s">
        <v>483</v>
      </c>
      <c r="B171" s="10" t="s">
        <v>482</v>
      </c>
      <c r="C171" s="10" t="s">
        <v>954</v>
      </c>
      <c r="D171" s="10">
        <v>1</v>
      </c>
      <c r="E171" s="5" t="s">
        <v>1053</v>
      </c>
      <c r="F171" s="10" t="s">
        <v>817</v>
      </c>
      <c r="G171" s="10" t="s">
        <v>374</v>
      </c>
      <c r="H171" s="10" t="s">
        <v>692</v>
      </c>
      <c r="I171" t="s">
        <v>923</v>
      </c>
      <c r="J171" s="10">
        <v>47.459249999999997</v>
      </c>
      <c r="K171" s="10">
        <v>20.512820000000001</v>
      </c>
      <c r="L171" t="s">
        <v>392</v>
      </c>
      <c r="M171" t="s">
        <v>457</v>
      </c>
      <c r="N171" t="s">
        <v>395</v>
      </c>
      <c r="O171">
        <v>6.4000000000000001E-2</v>
      </c>
      <c r="P171">
        <v>2.9000000000000001E-2</v>
      </c>
      <c r="Q171">
        <v>33604</v>
      </c>
      <c r="R171" t="s">
        <v>1054</v>
      </c>
      <c r="S171" t="s">
        <v>386</v>
      </c>
      <c r="T171">
        <v>7.9000000000000001E-2</v>
      </c>
      <c r="U171">
        <v>70</v>
      </c>
      <c r="V171" t="s">
        <v>1042</v>
      </c>
      <c r="W171" t="s">
        <v>1119</v>
      </c>
    </row>
    <row r="172" spans="1:23" x14ac:dyDescent="0.25">
      <c r="A172" s="10" t="s">
        <v>750</v>
      </c>
      <c r="B172" s="10" t="s">
        <v>600</v>
      </c>
      <c r="C172" s="10" t="s">
        <v>552</v>
      </c>
      <c r="D172" s="10">
        <v>1</v>
      </c>
      <c r="E172" s="5" t="s">
        <v>1053</v>
      </c>
      <c r="F172" s="10" t="s">
        <v>865</v>
      </c>
      <c r="G172" s="10" t="s">
        <v>621</v>
      </c>
      <c r="H172" s="10" t="s">
        <v>761</v>
      </c>
      <c r="I172" t="s">
        <v>999</v>
      </c>
      <c r="J172" s="10">
        <v>51.6</v>
      </c>
      <c r="K172" s="10">
        <v>8.25</v>
      </c>
      <c r="L172" t="s">
        <v>382</v>
      </c>
      <c r="M172" t="s">
        <v>464</v>
      </c>
      <c r="N172" t="s">
        <v>630</v>
      </c>
      <c r="O172">
        <v>0.28727556599999998</v>
      </c>
      <c r="P172">
        <v>7.0000000000000001E-3</v>
      </c>
      <c r="Q172">
        <v>8923</v>
      </c>
      <c r="R172" t="s">
        <v>1058</v>
      </c>
      <c r="S172" t="s">
        <v>386</v>
      </c>
      <c r="T172">
        <v>0.189</v>
      </c>
      <c r="U172">
        <v>28</v>
      </c>
      <c r="V172" t="s">
        <v>1148</v>
      </c>
      <c r="W172" t="s">
        <v>1149</v>
      </c>
    </row>
    <row r="173" spans="1:23" x14ac:dyDescent="0.25">
      <c r="A173" s="10" t="s">
        <v>438</v>
      </c>
      <c r="B173" s="10" t="s">
        <v>437</v>
      </c>
      <c r="C173" s="10" t="s">
        <v>949</v>
      </c>
      <c r="D173" s="10">
        <v>1</v>
      </c>
      <c r="E173" s="5" t="s">
        <v>1053</v>
      </c>
      <c r="F173" s="10" t="s">
        <v>909</v>
      </c>
      <c r="G173" s="10" t="s">
        <v>371</v>
      </c>
      <c r="H173" s="10" t="s">
        <v>703</v>
      </c>
      <c r="I173" t="s">
        <v>923</v>
      </c>
      <c r="J173" s="10">
        <v>45.596899999999998</v>
      </c>
      <c r="K173" s="10">
        <v>18.28247</v>
      </c>
      <c r="L173" t="s">
        <v>382</v>
      </c>
      <c r="M173" t="s">
        <v>439</v>
      </c>
      <c r="N173" t="s">
        <v>611</v>
      </c>
      <c r="O173">
        <v>0.23408954900000001</v>
      </c>
      <c r="P173">
        <v>0.44900000000000001</v>
      </c>
      <c r="Q173">
        <v>391493</v>
      </c>
      <c r="R173" t="s">
        <v>1054</v>
      </c>
      <c r="S173" t="s">
        <v>386</v>
      </c>
      <c r="T173">
        <v>0.16500000000000001</v>
      </c>
      <c r="U173">
        <v>53</v>
      </c>
      <c r="V173" t="s">
        <v>1039</v>
      </c>
      <c r="W173" t="s">
        <v>1119</v>
      </c>
    </row>
    <row r="174" spans="1:23" x14ac:dyDescent="0.25">
      <c r="A174" s="12" t="s">
        <v>800</v>
      </c>
      <c r="B174" s="12" t="s">
        <v>493</v>
      </c>
      <c r="C174" s="12" t="s">
        <v>936</v>
      </c>
      <c r="D174" s="12">
        <v>1</v>
      </c>
      <c r="E174" s="4" t="s">
        <v>1053</v>
      </c>
      <c r="F174" s="12" t="s">
        <v>810</v>
      </c>
      <c r="G174" s="12" t="s">
        <v>769</v>
      </c>
      <c r="H174" s="12" t="s">
        <v>693</v>
      </c>
      <c r="I174" s="12" t="s">
        <v>923</v>
      </c>
      <c r="J174" s="12">
        <v>48.003630000000001</v>
      </c>
      <c r="K174" s="12">
        <v>21.17651</v>
      </c>
      <c r="L174" t="s">
        <v>382</v>
      </c>
      <c r="M174" t="s">
        <v>442</v>
      </c>
      <c r="N174" t="s">
        <v>388</v>
      </c>
      <c r="O174">
        <v>0.18160000000000001</v>
      </c>
      <c r="P174">
        <v>0.43099999999999999</v>
      </c>
      <c r="Q174">
        <v>386187</v>
      </c>
      <c r="R174" t="s">
        <v>1054</v>
      </c>
      <c r="S174" t="s">
        <v>386</v>
      </c>
      <c r="T174">
        <v>0.105</v>
      </c>
      <c r="U174">
        <v>55</v>
      </c>
      <c r="V174" t="s">
        <v>1037</v>
      </c>
      <c r="W174" t="s">
        <v>1119</v>
      </c>
    </row>
    <row r="175" spans="1:23" x14ac:dyDescent="0.25">
      <c r="A175" s="10" t="s">
        <v>466</v>
      </c>
      <c r="B175" s="10" t="s">
        <v>465</v>
      </c>
      <c r="C175" s="10" t="s">
        <v>949</v>
      </c>
      <c r="D175" s="10">
        <v>1</v>
      </c>
      <c r="E175" s="5" t="s">
        <v>1053</v>
      </c>
      <c r="F175" s="10" t="s">
        <v>823</v>
      </c>
      <c r="G175" s="10" t="s">
        <v>375</v>
      </c>
      <c r="H175" s="10" t="s">
        <v>1145</v>
      </c>
      <c r="I175" t="s">
        <v>923</v>
      </c>
      <c r="J175" s="10">
        <v>46.407091000000001</v>
      </c>
      <c r="K175" s="10">
        <v>18.742153999999999</v>
      </c>
      <c r="L175" t="s">
        <v>392</v>
      </c>
      <c r="M175" t="s">
        <v>467</v>
      </c>
      <c r="N175" t="s">
        <v>395</v>
      </c>
      <c r="O175">
        <v>7.4999999999999997E-3</v>
      </c>
      <c r="P175">
        <v>0.02</v>
      </c>
      <c r="Q175">
        <v>22437</v>
      </c>
      <c r="R175" t="s">
        <v>1054</v>
      </c>
      <c r="S175" t="s">
        <v>386</v>
      </c>
      <c r="T175">
        <v>9.6000000000000002E-2</v>
      </c>
      <c r="U175">
        <v>203</v>
      </c>
      <c r="V175" t="s">
        <v>1146</v>
      </c>
      <c r="W175" t="s">
        <v>1119</v>
      </c>
    </row>
    <row r="176" spans="1:23" x14ac:dyDescent="0.25">
      <c r="A176" s="12" t="s">
        <v>431</v>
      </c>
      <c r="B176" s="10" t="s">
        <v>430</v>
      </c>
      <c r="C176" s="10" t="s">
        <v>928</v>
      </c>
      <c r="D176" s="10">
        <v>1</v>
      </c>
      <c r="E176" s="5" t="s">
        <v>1053</v>
      </c>
      <c r="F176" s="10" t="s">
        <v>908</v>
      </c>
      <c r="G176" s="10" t="s">
        <v>372</v>
      </c>
      <c r="H176" s="10" t="s">
        <v>1140</v>
      </c>
      <c r="I176" t="s">
        <v>923</v>
      </c>
      <c r="J176" s="10">
        <v>46.407091000000001</v>
      </c>
      <c r="K176" s="10">
        <v>18.742153999999999</v>
      </c>
      <c r="L176" t="s">
        <v>382</v>
      </c>
      <c r="M176" t="s">
        <v>413</v>
      </c>
      <c r="N176" t="s">
        <v>633</v>
      </c>
      <c r="O176">
        <v>3.9E-2</v>
      </c>
      <c r="P176">
        <v>5.6000000000000001E-2</v>
      </c>
      <c r="Q176">
        <v>65309</v>
      </c>
      <c r="R176" t="s">
        <v>1054</v>
      </c>
      <c r="S176" t="s">
        <v>386</v>
      </c>
      <c r="T176">
        <v>9.9000000000000005E-2</v>
      </c>
      <c r="U176">
        <v>41</v>
      </c>
      <c r="V176" t="s">
        <v>1141</v>
      </c>
      <c r="W176" t="s">
        <v>1119</v>
      </c>
    </row>
    <row r="177" spans="1:23" x14ac:dyDescent="0.25">
      <c r="A177" s="10" t="s">
        <v>803</v>
      </c>
      <c r="B177" s="10" t="s">
        <v>490</v>
      </c>
      <c r="C177" s="10" t="s">
        <v>1044</v>
      </c>
      <c r="D177" s="10">
        <v>1</v>
      </c>
      <c r="E177" s="5" t="s">
        <v>1053</v>
      </c>
      <c r="F177" s="10" t="s">
        <v>864</v>
      </c>
      <c r="G177" s="10" t="s">
        <v>368</v>
      </c>
      <c r="H177" s="10" t="s">
        <v>764</v>
      </c>
      <c r="I177" t="s">
        <v>923</v>
      </c>
      <c r="J177" s="10">
        <v>47.182830000000003</v>
      </c>
      <c r="K177" s="10">
        <v>20.350899999999999</v>
      </c>
      <c r="L177" t="s">
        <v>392</v>
      </c>
      <c r="M177" t="s">
        <v>388</v>
      </c>
      <c r="N177" t="s">
        <v>395</v>
      </c>
      <c r="O177">
        <v>4.2999999999999997E-2</v>
      </c>
      <c r="P177">
        <v>0.16200000000000001</v>
      </c>
      <c r="Q177">
        <v>303699</v>
      </c>
      <c r="R177" t="s">
        <v>1054</v>
      </c>
      <c r="S177" t="s">
        <v>386</v>
      </c>
      <c r="T177">
        <v>0.152</v>
      </c>
      <c r="U177">
        <v>16</v>
      </c>
      <c r="V177" t="s">
        <v>1045</v>
      </c>
      <c r="W177" t="s">
        <v>1119</v>
      </c>
    </row>
    <row r="178" spans="1:23" x14ac:dyDescent="0.25">
      <c r="A178" t="s">
        <v>804</v>
      </c>
      <c r="B178" s="10" t="s">
        <v>491</v>
      </c>
      <c r="C178" s="10" t="s">
        <v>1044</v>
      </c>
      <c r="D178" s="10">
        <v>1</v>
      </c>
      <c r="E178" s="5" t="s">
        <v>1053</v>
      </c>
      <c r="F178" s="10" t="s">
        <v>864</v>
      </c>
      <c r="G178" s="10" t="s">
        <v>368</v>
      </c>
      <c r="H178" s="10" t="s">
        <v>764</v>
      </c>
      <c r="I178" t="s">
        <v>923</v>
      </c>
      <c r="J178" s="10">
        <v>47.182830000000003</v>
      </c>
      <c r="K178" s="10">
        <v>20.350899999999999</v>
      </c>
      <c r="L178" t="s">
        <v>382</v>
      </c>
      <c r="M178" t="s">
        <v>481</v>
      </c>
      <c r="N178" t="s">
        <v>645</v>
      </c>
      <c r="O178">
        <v>2.1000000000000001E-2</v>
      </c>
      <c r="P178">
        <v>2.1000000000000001E-2</v>
      </c>
      <c r="Q178">
        <v>24882</v>
      </c>
      <c r="R178" t="s">
        <v>1054</v>
      </c>
      <c r="S178" t="s">
        <v>386</v>
      </c>
      <c r="T178">
        <v>0.107</v>
      </c>
      <c r="U178">
        <v>7</v>
      </c>
      <c r="V178" t="s">
        <v>1046</v>
      </c>
      <c r="W178" t="s">
        <v>1119</v>
      </c>
    </row>
    <row r="179" spans="1:23" x14ac:dyDescent="0.25">
      <c r="A179" t="s">
        <v>434</v>
      </c>
      <c r="B179" s="10" t="s">
        <v>433</v>
      </c>
      <c r="C179" s="10" t="s">
        <v>929</v>
      </c>
      <c r="D179" s="10">
        <v>1</v>
      </c>
      <c r="E179" s="5" t="s">
        <v>1053</v>
      </c>
      <c r="F179" s="10" t="s">
        <v>907</v>
      </c>
      <c r="G179" s="10" t="s">
        <v>371</v>
      </c>
      <c r="H179" s="10" t="s">
        <v>435</v>
      </c>
      <c r="I179" t="s">
        <v>923</v>
      </c>
      <c r="J179" s="10">
        <v>45.585299999999997</v>
      </c>
      <c r="K179" s="10">
        <v>18.30771</v>
      </c>
      <c r="L179" t="s">
        <v>392</v>
      </c>
      <c r="M179" t="s">
        <v>432</v>
      </c>
      <c r="N179" t="s">
        <v>395</v>
      </c>
      <c r="O179">
        <v>9.4E-2</v>
      </c>
      <c r="P179">
        <v>0.05</v>
      </c>
      <c r="Q179">
        <v>56371</v>
      </c>
      <c r="R179" t="s">
        <v>1054</v>
      </c>
      <c r="S179" t="s">
        <v>386</v>
      </c>
      <c r="T179">
        <v>9.5000000000000001E-2</v>
      </c>
      <c r="U179">
        <v>8</v>
      </c>
      <c r="V179" t="s">
        <v>1142</v>
      </c>
      <c r="W179" t="s">
        <v>1119</v>
      </c>
    </row>
    <row r="180" spans="1:23" x14ac:dyDescent="0.25">
      <c r="A180" t="s">
        <v>452</v>
      </c>
      <c r="B180" s="10" t="s">
        <v>451</v>
      </c>
      <c r="C180" s="10" t="s">
        <v>928</v>
      </c>
      <c r="D180" s="10">
        <v>1</v>
      </c>
      <c r="E180" s="5" t="s">
        <v>1053</v>
      </c>
      <c r="F180" s="10" t="s">
        <v>910</v>
      </c>
      <c r="G180" s="10" t="s">
        <v>373</v>
      </c>
      <c r="H180" s="10" t="s">
        <v>707</v>
      </c>
      <c r="I180" t="s">
        <v>923</v>
      </c>
      <c r="J180" s="10">
        <v>47.102645000000003</v>
      </c>
      <c r="K180" s="10">
        <v>17.912987000000001</v>
      </c>
      <c r="L180" t="s">
        <v>382</v>
      </c>
      <c r="M180" t="s">
        <v>1143</v>
      </c>
      <c r="N180" t="s">
        <v>1040</v>
      </c>
      <c r="O180">
        <v>0.13089392999999999</v>
      </c>
      <c r="P180">
        <v>5.2999999999999999E-2</v>
      </c>
      <c r="Q180">
        <v>60886</v>
      </c>
      <c r="R180" t="s">
        <v>1054</v>
      </c>
      <c r="S180" t="s">
        <v>386</v>
      </c>
      <c r="T180">
        <v>0.08</v>
      </c>
      <c r="U180">
        <v>190</v>
      </c>
      <c r="V180" t="s">
        <v>916</v>
      </c>
      <c r="W180" t="s">
        <v>1144</v>
      </c>
    </row>
    <row r="181" spans="1:23" s="10" customFormat="1" x14ac:dyDescent="0.25">
      <c r="E181" s="5"/>
    </row>
    <row r="182" spans="1:23" x14ac:dyDescent="0.25">
      <c r="A182" s="1" t="s">
        <v>1161</v>
      </c>
    </row>
    <row r="183" spans="1:23" x14ac:dyDescent="0.25">
      <c r="A183" t="s">
        <v>1156</v>
      </c>
    </row>
  </sheetData>
  <sortState ref="A163:W180">
    <sortCondition ref="A163"/>
  </sortState>
  <conditionalFormatting sqref="E17 F45 F125:F136 F138:F139 F157 F141:F155 F47:F49 F71:F75 F38:F41 F62:F68 F52:F55 F84 F77 F79 F81 F86:F87 F89:F111 F113 F115:F116">
    <cfRule type="cellIs" dxfId="13" priority="135" operator="equal">
      <formula>".."</formula>
    </cfRule>
  </conditionalFormatting>
  <conditionalFormatting sqref="E16">
    <cfRule type="cellIs" dxfId="12" priority="134" operator="equal">
      <formula>".."</formula>
    </cfRule>
  </conditionalFormatting>
  <conditionalFormatting sqref="E18">
    <cfRule type="cellIs" dxfId="11" priority="133" operator="equal">
      <formula>".."</formula>
    </cfRule>
  </conditionalFormatting>
  <conditionalFormatting sqref="E19">
    <cfRule type="cellIs" dxfId="10" priority="132" operator="equal">
      <formula>".."</formula>
    </cfRule>
  </conditionalFormatting>
  <conditionalFormatting sqref="F10">
    <cfRule type="cellIs" dxfId="9" priority="63" operator="equal">
      <formula>".."</formula>
    </cfRule>
  </conditionalFormatting>
  <conditionalFormatting sqref="F80">
    <cfRule type="cellIs" dxfId="8" priority="9" operator="equal">
      <formula>".."</formula>
    </cfRule>
  </conditionalFormatting>
  <conditionalFormatting sqref="F76">
    <cfRule type="cellIs" dxfId="7" priority="11" operator="equal">
      <formula>".."</formula>
    </cfRule>
  </conditionalFormatting>
  <conditionalFormatting sqref="F78">
    <cfRule type="cellIs" dxfId="6" priority="10" operator="equal">
      <formula>".."</formula>
    </cfRule>
  </conditionalFormatting>
  <conditionalFormatting sqref="F85">
    <cfRule type="cellIs" dxfId="5" priority="5" operator="equal">
      <formula>".."</formula>
    </cfRule>
  </conditionalFormatting>
  <conditionalFormatting sqref="F57">
    <cfRule type="cellIs" dxfId="4" priority="1" operator="equal">
      <formula>".."</formula>
    </cfRule>
  </conditionalFormatting>
  <conditionalFormatting sqref="F82:F83">
    <cfRule type="cellIs" dxfId="3" priority="6" operator="equal">
      <formula>".."</formula>
    </cfRule>
  </conditionalFormatting>
  <conditionalFormatting sqref="F177">
    <cfRule type="cellIs" dxfId="2" priority="4" operator="equal">
      <formula>".."</formula>
    </cfRule>
  </conditionalFormatting>
  <conditionalFormatting sqref="F50">
    <cfRule type="cellIs" dxfId="1" priority="3" operator="equal">
      <formula>".."</formula>
    </cfRule>
  </conditionalFormatting>
  <conditionalFormatting sqref="F51">
    <cfRule type="cellIs" dxfId="0" priority="2" operator="equal">
      <formula>".."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Indiv f4</vt:lpstr>
      <vt:lpstr>Hungary indiv</vt:lpstr>
      <vt:lpstr>Iberia indiv</vt:lpstr>
      <vt:lpstr>LBK data</vt:lpstr>
      <vt:lpstr>Sample Information</vt:lpstr>
    </vt:vector>
  </TitlesOfParts>
  <Company>Harvard Medical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Reich</dc:creator>
  <cp:lastModifiedBy>lipson</cp:lastModifiedBy>
  <dcterms:created xsi:type="dcterms:W3CDTF">2015-10-23T20:51:15Z</dcterms:created>
  <dcterms:modified xsi:type="dcterms:W3CDTF">2017-03-01T18:52:35Z</dcterms:modified>
</cp:coreProperties>
</file>